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국립극단 서계동 공연시설물 정밀안전진단 결과 후속조치 계획\"/>
    </mc:Choice>
  </mc:AlternateContent>
  <bookViews>
    <workbookView xWindow="1050" yWindow="-105" windowWidth="17820" windowHeight="13170" tabRatio="564"/>
  </bookViews>
  <sheets>
    <sheet name="원가계산" sheetId="1" r:id="rId1"/>
    <sheet name="금액집계" sheetId="2" r:id="rId2"/>
    <sheet name="내역서" sheetId="3" r:id="rId3"/>
    <sheet name="물량산출근거" sheetId="7" r:id="rId4"/>
    <sheet name="일위대가" sheetId="6" r:id="rId5"/>
    <sheet name="시장조사서" sheetId="5" r:id="rId6"/>
  </sheets>
  <calcPr calcId="152511"/>
</workbook>
</file>

<file path=xl/calcChain.xml><?xml version="1.0" encoding="utf-8"?>
<calcChain xmlns="http://schemas.openxmlformats.org/spreadsheetml/2006/main">
  <c r="F187" i="3" l="1"/>
  <c r="F185" i="3"/>
  <c r="E97" i="3"/>
  <c r="E95" i="3"/>
  <c r="J13" i="6"/>
  <c r="J14" i="6"/>
  <c r="J15" i="6"/>
  <c r="J16" i="6"/>
  <c r="J12" i="6"/>
  <c r="H9" i="6"/>
  <c r="H10" i="6"/>
  <c r="H8" i="6"/>
  <c r="H37" i="6"/>
  <c r="H38" i="6"/>
  <c r="H36" i="6"/>
  <c r="H64" i="6"/>
  <c r="J95" i="6"/>
  <c r="J94" i="6"/>
  <c r="J109" i="6"/>
  <c r="J108" i="6"/>
  <c r="J123" i="6"/>
  <c r="J122" i="6"/>
  <c r="J137" i="6"/>
  <c r="J136" i="6"/>
  <c r="H138" i="6"/>
  <c r="J152" i="6"/>
  <c r="J151" i="6"/>
  <c r="H149" i="6"/>
  <c r="H148" i="6"/>
  <c r="J179" i="6"/>
  <c r="J178" i="6"/>
  <c r="H176" i="6"/>
  <c r="H217" i="6"/>
  <c r="J191" i="6"/>
  <c r="J205" i="6"/>
  <c r="J204" i="6"/>
  <c r="J219" i="6"/>
  <c r="K219" i="6" s="1"/>
  <c r="J218" i="6"/>
  <c r="H150" i="6" l="1"/>
  <c r="J153" i="6" s="1"/>
  <c r="E186" i="3"/>
  <c r="F186" i="3"/>
  <c r="E187" i="3"/>
  <c r="E188" i="3"/>
  <c r="F188" i="3"/>
  <c r="E185" i="3"/>
  <c r="D186" i="3"/>
  <c r="D187" i="3"/>
  <c r="D188" i="3"/>
  <c r="D185" i="3"/>
  <c r="B186" i="3"/>
  <c r="B187" i="3"/>
  <c r="B188" i="3"/>
  <c r="B185" i="3"/>
  <c r="B184" i="3"/>
  <c r="E174" i="3"/>
  <c r="B174" i="3" l="1"/>
  <c r="E173" i="3"/>
  <c r="E171" i="3"/>
  <c r="E172" i="3"/>
  <c r="D171" i="3"/>
  <c r="D169" i="3"/>
  <c r="B168" i="3"/>
  <c r="E164" i="3"/>
  <c r="E163" i="3"/>
  <c r="D165" i="3"/>
  <c r="D164" i="3"/>
  <c r="D163" i="3"/>
  <c r="B165" i="3"/>
  <c r="B166" i="3"/>
  <c r="B167" i="3"/>
  <c r="B162" i="3"/>
  <c r="D159" i="3"/>
  <c r="B159" i="3"/>
  <c r="B158" i="3"/>
  <c r="D155" i="3"/>
  <c r="B155" i="3"/>
  <c r="B154" i="3"/>
  <c r="D144" i="3"/>
  <c r="D143" i="3"/>
  <c r="B144" i="3"/>
  <c r="B143" i="3"/>
  <c r="B141" i="3"/>
  <c r="B137" i="3"/>
  <c r="D137" i="3"/>
  <c r="B135" i="3"/>
  <c r="D133" i="3"/>
  <c r="B133" i="3"/>
  <c r="B130" i="3"/>
  <c r="D127" i="3"/>
  <c r="D128" i="3"/>
  <c r="D136" i="3" s="1"/>
  <c r="D142" i="3" s="1"/>
  <c r="B128" i="3"/>
  <c r="B126" i="3"/>
  <c r="B127" i="3"/>
  <c r="B124" i="3"/>
  <c r="D109" i="3"/>
  <c r="D110" i="3"/>
  <c r="D111" i="3"/>
  <c r="D112" i="3"/>
  <c r="D113" i="3"/>
  <c r="D114" i="3"/>
  <c r="D108" i="3"/>
  <c r="D105" i="3"/>
  <c r="D116" i="3" s="1"/>
  <c r="D139" i="3" s="1"/>
  <c r="D146" i="3" s="1"/>
  <c r="D104" i="3"/>
  <c r="D115" i="3" s="1"/>
  <c r="D138" i="3" s="1"/>
  <c r="D145" i="3" s="1"/>
  <c r="B116" i="3"/>
  <c r="B109" i="3"/>
  <c r="B110" i="3"/>
  <c r="B111" i="3"/>
  <c r="B112" i="3"/>
  <c r="B113" i="3"/>
  <c r="B114" i="3"/>
  <c r="B108" i="3"/>
  <c r="B107" i="3"/>
  <c r="B104" i="3"/>
  <c r="B115" i="3" s="1"/>
  <c r="B138" i="3" s="1"/>
  <c r="B145" i="3" s="1"/>
  <c r="D103" i="3"/>
  <c r="D102" i="3"/>
  <c r="B103" i="3"/>
  <c r="B102" i="3"/>
  <c r="B101" i="3"/>
  <c r="E96" i="3"/>
  <c r="E98" i="3"/>
  <c r="F95" i="3"/>
  <c r="F97" i="3" s="1"/>
  <c r="D96" i="3"/>
  <c r="D97" i="3"/>
  <c r="D98" i="3"/>
  <c r="D95" i="3"/>
  <c r="K191" i="6"/>
  <c r="K190" i="6" s="1"/>
  <c r="K217" i="6"/>
  <c r="K218" i="6"/>
  <c r="B96" i="3"/>
  <c r="B97" i="3"/>
  <c r="B98" i="3"/>
  <c r="B95" i="3"/>
  <c r="K205" i="6"/>
  <c r="K204" i="6"/>
  <c r="D81" i="3"/>
  <c r="D80" i="3"/>
  <c r="G177" i="6"/>
  <c r="K179" i="6"/>
  <c r="K176" i="6"/>
  <c r="K152" i="6"/>
  <c r="K151" i="6"/>
  <c r="K150" i="6"/>
  <c r="K149" i="6"/>
  <c r="K148" i="6"/>
  <c r="K136" i="6"/>
  <c r="K138" i="6"/>
  <c r="K137" i="6"/>
  <c r="K123" i="6"/>
  <c r="K122" i="6"/>
  <c r="K108" i="6"/>
  <c r="K95" i="6"/>
  <c r="B83" i="3"/>
  <c r="B79" i="3"/>
  <c r="D77" i="3"/>
  <c r="D166" i="3" s="1"/>
  <c r="E75" i="3"/>
  <c r="E74" i="3"/>
  <c r="D75" i="3"/>
  <c r="D74" i="3"/>
  <c r="B75" i="3"/>
  <c r="B164" i="3" s="1"/>
  <c r="B74" i="3"/>
  <c r="B163" i="3" s="1"/>
  <c r="B73" i="3"/>
  <c r="F71" i="3"/>
  <c r="B71" i="3"/>
  <c r="F23" i="7"/>
  <c r="F63" i="7"/>
  <c r="F54" i="7"/>
  <c r="F53" i="7"/>
  <c r="F45" i="7"/>
  <c r="F44" i="7"/>
  <c r="F41" i="7"/>
  <c r="F25" i="7"/>
  <c r="D70" i="3"/>
  <c r="B70" i="3"/>
  <c r="B69" i="3"/>
  <c r="D66" i="3"/>
  <c r="D132" i="3" s="1"/>
  <c r="D65" i="3"/>
  <c r="D131" i="3" s="1"/>
  <c r="B65" i="3"/>
  <c r="B66" i="3" s="1"/>
  <c r="B132" i="3" s="1"/>
  <c r="F22" i="7"/>
  <c r="B64" i="3"/>
  <c r="B58" i="3"/>
  <c r="K134" i="6" l="1"/>
  <c r="H177" i="6"/>
  <c r="J180" i="6" s="1"/>
  <c r="K180" i="6" s="1"/>
  <c r="K216" i="6"/>
  <c r="F98" i="3"/>
  <c r="F96" i="3"/>
  <c r="B131" i="3"/>
  <c r="H206" i="6"/>
  <c r="K206" i="6" s="1"/>
  <c r="K203" i="6" s="1"/>
  <c r="K93" i="6"/>
  <c r="K153" i="6"/>
  <c r="K147" i="6" s="1"/>
  <c r="K178" i="6"/>
  <c r="H107" i="6"/>
  <c r="K107" i="6" s="1"/>
  <c r="K105" i="6" s="1"/>
  <c r="K109" i="6"/>
  <c r="K94" i="6"/>
  <c r="D54" i="3"/>
  <c r="D125" i="3" s="1"/>
  <c r="B54" i="3"/>
  <c r="B125" i="3" s="1"/>
  <c r="B53" i="3"/>
  <c r="F51" i="3"/>
  <c r="F14" i="7"/>
  <c r="D44" i="3"/>
  <c r="D55" i="3" s="1"/>
  <c r="D126" i="3" s="1"/>
  <c r="D50" i="3"/>
  <c r="K91" i="6" l="1"/>
  <c r="K177" i="6"/>
  <c r="K175" i="6" s="1"/>
  <c r="K121" i="6"/>
  <c r="H121" i="6"/>
  <c r="I17" i="7"/>
  <c r="E48" i="3" s="1"/>
  <c r="I18" i="7"/>
  <c r="E49" i="3" s="1"/>
  <c r="F10" i="7"/>
  <c r="F13" i="7"/>
  <c r="I13" i="7" s="1"/>
  <c r="E44" i="3" s="1"/>
  <c r="D45" i="3"/>
  <c r="D46" i="3"/>
  <c r="D47" i="3"/>
  <c r="D48" i="3"/>
  <c r="D49" i="3"/>
  <c r="D43" i="3"/>
  <c r="B49" i="3"/>
  <c r="B48" i="3"/>
  <c r="B47" i="3"/>
  <c r="B46" i="3"/>
  <c r="B45" i="3"/>
  <c r="B44" i="3"/>
  <c r="B43" i="3"/>
  <c r="B42" i="3"/>
  <c r="I15" i="5"/>
  <c r="I7" i="5"/>
  <c r="I8" i="5"/>
  <c r="I9" i="5"/>
  <c r="I10" i="5"/>
  <c r="I11" i="5"/>
  <c r="I12" i="5"/>
  <c r="I13" i="5"/>
  <c r="I14" i="5"/>
  <c r="H171" i="3" s="1"/>
  <c r="I6" i="5"/>
  <c r="D38" i="3"/>
  <c r="D37" i="3"/>
  <c r="B38" i="3"/>
  <c r="B37" i="3"/>
  <c r="B36" i="3"/>
  <c r="I41" i="6"/>
  <c r="I42" i="6"/>
  <c r="I43" i="6"/>
  <c r="I44" i="6"/>
  <c r="I40" i="6"/>
  <c r="J40" i="6" s="1"/>
  <c r="K38" i="6"/>
  <c r="K37" i="6"/>
  <c r="K36" i="6"/>
  <c r="I68" i="7"/>
  <c r="I65" i="7"/>
  <c r="I66" i="7"/>
  <c r="F61" i="7"/>
  <c r="I61" i="7" s="1"/>
  <c r="E155" i="3" s="1"/>
  <c r="I63" i="7"/>
  <c r="E159" i="3" s="1"/>
  <c r="I59" i="7"/>
  <c r="E144" i="3" s="1"/>
  <c r="I58" i="7"/>
  <c r="F56" i="7"/>
  <c r="I56" i="7" s="1"/>
  <c r="E137" i="3" s="1"/>
  <c r="E139" i="3" s="1"/>
  <c r="I54" i="7"/>
  <c r="E132" i="3" s="1"/>
  <c r="I53" i="7"/>
  <c r="E131" i="3" s="1"/>
  <c r="I45" i="7"/>
  <c r="E110" i="3" s="1"/>
  <c r="I44" i="7"/>
  <c r="E109" i="3" s="1"/>
  <c r="I25" i="7"/>
  <c r="E70" i="3" s="1"/>
  <c r="I23" i="7"/>
  <c r="E66" i="3" s="1"/>
  <c r="I22" i="7"/>
  <c r="E65" i="3" s="1"/>
  <c r="I14" i="7"/>
  <c r="E45" i="3" s="1"/>
  <c r="I51" i="7"/>
  <c r="E125" i="3" s="1"/>
  <c r="E127" i="3" s="1"/>
  <c r="I49" i="7"/>
  <c r="I48" i="7"/>
  <c r="I47" i="7"/>
  <c r="E112" i="3" s="1"/>
  <c r="I46" i="7"/>
  <c r="E111" i="3" s="1"/>
  <c r="I43" i="7"/>
  <c r="I41" i="7"/>
  <c r="E103" i="3" s="1"/>
  <c r="I40" i="7"/>
  <c r="E102" i="3" s="1"/>
  <c r="E105" i="3" s="1"/>
  <c r="I30" i="7"/>
  <c r="E80" i="3" s="1"/>
  <c r="I20" i="7"/>
  <c r="E54" i="3" s="1"/>
  <c r="E56" i="3" s="1"/>
  <c r="I27" i="7"/>
  <c r="I28" i="7"/>
  <c r="I16" i="7"/>
  <c r="E47" i="3" s="1"/>
  <c r="I15" i="7"/>
  <c r="E46" i="3" s="1"/>
  <c r="I9" i="7"/>
  <c r="E37" i="3" s="1"/>
  <c r="F37" i="3"/>
  <c r="G113" i="3" l="1"/>
  <c r="H48" i="3"/>
  <c r="K48" i="3" s="1"/>
  <c r="G112" i="3"/>
  <c r="H112" i="3" s="1"/>
  <c r="H47" i="3"/>
  <c r="K47" i="3" s="1"/>
  <c r="G114" i="3"/>
  <c r="H49" i="3"/>
  <c r="J44" i="6"/>
  <c r="K44" i="6" s="1"/>
  <c r="H169" i="3"/>
  <c r="G43" i="3"/>
  <c r="H37" i="3"/>
  <c r="J43" i="6"/>
  <c r="K43" i="6" s="1"/>
  <c r="I67" i="6"/>
  <c r="J67" i="6" s="1"/>
  <c r="K67" i="6" s="1"/>
  <c r="G44" i="3"/>
  <c r="H44" i="3" s="1"/>
  <c r="K42" i="6"/>
  <c r="I66" i="6"/>
  <c r="J66" i="6" s="1"/>
  <c r="K66" i="6" s="1"/>
  <c r="J42" i="6"/>
  <c r="K119" i="6"/>
  <c r="J172" i="3" s="1"/>
  <c r="K172" i="3" s="1"/>
  <c r="H80" i="3"/>
  <c r="J41" i="6"/>
  <c r="K41" i="6" s="1"/>
  <c r="J83" i="3"/>
  <c r="K83" i="3" s="1"/>
  <c r="J174" i="3"/>
  <c r="K174" i="3" s="1"/>
  <c r="J186" i="3"/>
  <c r="K186" i="3" s="1"/>
  <c r="J96" i="3"/>
  <c r="K96" i="3" s="1"/>
  <c r="J95" i="3"/>
  <c r="K95" i="3" s="1"/>
  <c r="J185" i="3"/>
  <c r="K185" i="3" s="1"/>
  <c r="J188" i="3"/>
  <c r="K188" i="3" s="1"/>
  <c r="J98" i="3"/>
  <c r="K98" i="3" s="1"/>
  <c r="J187" i="3"/>
  <c r="K187" i="3" s="1"/>
  <c r="J97" i="3"/>
  <c r="K97" i="3" s="1"/>
  <c r="H74" i="3"/>
  <c r="K74" i="3" s="1"/>
  <c r="H75" i="3"/>
  <c r="K75" i="3" s="1"/>
  <c r="H104" i="3"/>
  <c r="H39" i="3"/>
  <c r="J80" i="3"/>
  <c r="K80" i="3" s="1"/>
  <c r="J169" i="3"/>
  <c r="E146" i="3"/>
  <c r="E143" i="3"/>
  <c r="K112" i="3"/>
  <c r="E108" i="3"/>
  <c r="E116" i="3"/>
  <c r="E165" i="3"/>
  <c r="E76" i="3"/>
  <c r="H55" i="3"/>
  <c r="G50" i="3"/>
  <c r="K49" i="3"/>
  <c r="G46" i="3"/>
  <c r="H46" i="3" s="1"/>
  <c r="K44" i="3"/>
  <c r="K40" i="6"/>
  <c r="K64" i="6"/>
  <c r="G39" i="6" l="1"/>
  <c r="H39" i="6" s="1"/>
  <c r="K39" i="6" s="1"/>
  <c r="K35" i="6" s="1"/>
  <c r="G45" i="3"/>
  <c r="H45" i="3" s="1"/>
  <c r="K45" i="3" s="1"/>
  <c r="G54" i="3"/>
  <c r="H164" i="3"/>
  <c r="K164" i="3" s="1"/>
  <c r="H50" i="3"/>
  <c r="K50" i="3" s="1"/>
  <c r="H163" i="3"/>
  <c r="K163" i="3" s="1"/>
  <c r="H114" i="3"/>
  <c r="K114" i="3" s="1"/>
  <c r="H113" i="3"/>
  <c r="K113" i="3" s="1"/>
  <c r="J170" i="3"/>
  <c r="K170" i="3" s="1"/>
  <c r="J81" i="3"/>
  <c r="K81" i="3" s="1"/>
  <c r="J173" i="3"/>
  <c r="K173" i="3" s="1"/>
  <c r="J82" i="3"/>
  <c r="K82" i="3" s="1"/>
  <c r="K189" i="3"/>
  <c r="K99" i="3"/>
  <c r="K39" i="3"/>
  <c r="G115" i="3"/>
  <c r="H115" i="3" s="1"/>
  <c r="K169" i="3"/>
  <c r="K55" i="3"/>
  <c r="G65" i="3"/>
  <c r="G66" i="3" s="1"/>
  <c r="K46" i="3"/>
  <c r="G111" i="3"/>
  <c r="G70" i="3"/>
  <c r="H70" i="3" s="1"/>
  <c r="G65" i="6"/>
  <c r="F38" i="3"/>
  <c r="K14" i="6"/>
  <c r="K15" i="6"/>
  <c r="K16" i="6"/>
  <c r="K12" i="6"/>
  <c r="K13" i="6"/>
  <c r="K10" i="6"/>
  <c r="K9" i="6"/>
  <c r="K8" i="6"/>
  <c r="I10" i="7"/>
  <c r="E38" i="3" s="1"/>
  <c r="I12" i="7"/>
  <c r="A4" i="7"/>
  <c r="A4" i="6"/>
  <c r="A60" i="6" s="1"/>
  <c r="A31" i="3"/>
  <c r="A61" i="3" s="1"/>
  <c r="A91" i="3" s="1"/>
  <c r="A121" i="3" s="1"/>
  <c r="A151" i="3" s="1"/>
  <c r="A181" i="3" s="1"/>
  <c r="E40" i="1"/>
  <c r="G110" i="3" l="1"/>
  <c r="H110" i="3" s="1"/>
  <c r="K110" i="3" s="1"/>
  <c r="H66" i="3"/>
  <c r="K66" i="3" s="1"/>
  <c r="E40" i="3"/>
  <c r="H38" i="3"/>
  <c r="H65" i="3"/>
  <c r="K65" i="3" s="1"/>
  <c r="H111" i="3"/>
  <c r="K111" i="3" s="1"/>
  <c r="G102" i="3"/>
  <c r="H54" i="3"/>
  <c r="K54" i="3" s="1"/>
  <c r="H65" i="6"/>
  <c r="K65" i="6" s="1"/>
  <c r="J171" i="3"/>
  <c r="K171" i="3" s="1"/>
  <c r="K175" i="3" s="1"/>
  <c r="K84" i="3"/>
  <c r="G138" i="3"/>
  <c r="H138" i="3" s="1"/>
  <c r="K115" i="3"/>
  <c r="G126" i="3"/>
  <c r="K104" i="3"/>
  <c r="K70" i="3"/>
  <c r="G103" i="3"/>
  <c r="H103" i="3" s="1"/>
  <c r="G131" i="3"/>
  <c r="H131" i="3" s="1"/>
  <c r="E51" i="3"/>
  <c r="E43" i="3"/>
  <c r="A88" i="6"/>
  <c r="A102" i="6" s="1"/>
  <c r="A116" i="6" s="1"/>
  <c r="A131" i="6" s="1"/>
  <c r="A144" i="6" s="1"/>
  <c r="A172" i="6" s="1"/>
  <c r="A32" i="6"/>
  <c r="K37" i="3"/>
  <c r="H126" i="3" l="1"/>
  <c r="K126" i="3" s="1"/>
  <c r="J67" i="3"/>
  <c r="K67" i="3" s="1"/>
  <c r="K68" i="3" s="1"/>
  <c r="K63" i="6"/>
  <c r="H43" i="3"/>
  <c r="H102" i="3"/>
  <c r="K102" i="3" s="1"/>
  <c r="G108" i="3"/>
  <c r="H11" i="6"/>
  <c r="K11" i="6" s="1"/>
  <c r="K7" i="6" s="1"/>
  <c r="J133" i="3"/>
  <c r="K133" i="3" s="1"/>
  <c r="J156" i="3"/>
  <c r="K156" i="3" s="1"/>
  <c r="J71" i="3"/>
  <c r="K71" i="3" s="1"/>
  <c r="K72" i="3" s="1"/>
  <c r="K138" i="3"/>
  <c r="G145" i="3"/>
  <c r="A200" i="6"/>
  <c r="A213" i="6" s="1"/>
  <c r="A187" i="6"/>
  <c r="K103" i="3"/>
  <c r="G109" i="3"/>
  <c r="K131" i="3"/>
  <c r="G132" i="3"/>
  <c r="K38" i="3"/>
  <c r="A4" i="3"/>
  <c r="K43" i="3" l="1"/>
  <c r="H109" i="3"/>
  <c r="H145" i="3"/>
  <c r="K145" i="3" s="1"/>
  <c r="H132" i="3"/>
  <c r="K132" i="3" s="1"/>
  <c r="K134" i="3" s="1"/>
  <c r="H108" i="3"/>
  <c r="K108" i="3" s="1"/>
  <c r="G125" i="3"/>
  <c r="I160" i="3"/>
  <c r="J160" i="3" s="1"/>
  <c r="K160" i="3" s="1"/>
  <c r="J76" i="3"/>
  <c r="J77" i="3" s="1"/>
  <c r="K77" i="3" s="1"/>
  <c r="J105" i="3"/>
  <c r="J56" i="3"/>
  <c r="J57" i="3" s="1"/>
  <c r="J40" i="3"/>
  <c r="A3" i="5"/>
  <c r="K109" i="3" l="1"/>
  <c r="H125" i="3"/>
  <c r="K125" i="3" s="1"/>
  <c r="G137" i="3"/>
  <c r="J116" i="3"/>
  <c r="K116" i="3" s="1"/>
  <c r="K117" i="3" s="1"/>
  <c r="K76" i="3"/>
  <c r="K78" i="3" s="1"/>
  <c r="I127" i="3"/>
  <c r="J127" i="3" s="1"/>
  <c r="J128" i="3" s="1"/>
  <c r="I51" i="3"/>
  <c r="K57" i="3"/>
  <c r="K56" i="3"/>
  <c r="H137" i="3" l="1"/>
  <c r="K137" i="3" s="1"/>
  <c r="G155" i="3"/>
  <c r="G144" i="3"/>
  <c r="G143" i="3"/>
  <c r="J51" i="3"/>
  <c r="K128" i="3"/>
  <c r="I139" i="3"/>
  <c r="J139" i="3" s="1"/>
  <c r="J136" i="3" s="1"/>
  <c r="K127" i="3"/>
  <c r="K40" i="3"/>
  <c r="K41" i="3" s="1"/>
  <c r="K105" i="3"/>
  <c r="K106" i="3" s="1"/>
  <c r="K58" i="3"/>
  <c r="H144" i="3" l="1"/>
  <c r="K144" i="3" s="1"/>
  <c r="H155" i="3"/>
  <c r="K155" i="3" s="1"/>
  <c r="K157" i="3" s="1"/>
  <c r="G159" i="3"/>
  <c r="H159" i="3" s="1"/>
  <c r="K159" i="3" s="1"/>
  <c r="K161" i="3" s="1"/>
  <c r="H143" i="3"/>
  <c r="K51" i="3"/>
  <c r="K52" i="3" s="1"/>
  <c r="I146" i="3"/>
  <c r="J146" i="3" s="1"/>
  <c r="J142" i="3" s="1"/>
  <c r="K10" i="3"/>
  <c r="K129" i="3"/>
  <c r="K143" i="3" l="1"/>
  <c r="I165" i="3"/>
  <c r="J165" i="3" s="1"/>
  <c r="J166" i="3" s="1"/>
  <c r="K139" i="3"/>
  <c r="K146" i="3" l="1"/>
  <c r="K142" i="3"/>
  <c r="K166" i="3"/>
  <c r="K165" i="3"/>
  <c r="K136" i="3"/>
  <c r="K140" i="3" s="1"/>
  <c r="D12" i="1" l="1"/>
  <c r="K167" i="3"/>
  <c r="K14" i="3"/>
  <c r="K7" i="3" s="1"/>
  <c r="K147" i="3"/>
  <c r="D15" i="1" l="1"/>
  <c r="D25" i="1"/>
  <c r="D20" i="1" l="1"/>
  <c r="D21" i="1"/>
  <c r="D34" i="1" l="1"/>
  <c r="D35" i="1" s="1"/>
  <c r="D36" i="1" s="1"/>
  <c r="D37" i="1" s="1"/>
  <c r="D38" i="1" s="1"/>
  <c r="D39" i="1" s="1"/>
</calcChain>
</file>

<file path=xl/sharedStrings.xml><?xml version="1.0" encoding="utf-8"?>
<sst xmlns="http://schemas.openxmlformats.org/spreadsheetml/2006/main" count="876" uniqueCount="328">
  <si>
    <t>공 사 원 가 계 산 서</t>
  </si>
  <si>
    <t>(원 단위 절사)</t>
  </si>
  <si>
    <t>비      목</t>
  </si>
  <si>
    <t>구     분</t>
  </si>
  <si>
    <t>금     액(원)</t>
  </si>
  <si>
    <t>구성비(%)</t>
  </si>
  <si>
    <t>비    고</t>
  </si>
  <si>
    <t>순  공  사  원  가</t>
  </si>
  <si>
    <t>재료비</t>
  </si>
  <si>
    <t>직 접 재 료 비</t>
  </si>
  <si>
    <t>간 접 재 료 비</t>
  </si>
  <si>
    <t>작 업 설 부 산 물</t>
  </si>
  <si>
    <t>① 소    계</t>
  </si>
  <si>
    <t>인건비</t>
  </si>
  <si>
    <t>직 접 인 건 비</t>
  </si>
  <si>
    <t>간 접 인 건 비</t>
  </si>
  <si>
    <t>② 소    계</t>
  </si>
  <si>
    <t>경       비</t>
  </si>
  <si>
    <t>전     력     비</t>
  </si>
  <si>
    <t>수 도 광 열 비</t>
  </si>
  <si>
    <t>운   반   비</t>
  </si>
  <si>
    <t>연 구 개 발 비</t>
  </si>
  <si>
    <t>산  재  보  험</t>
  </si>
  <si>
    <t>인건비*3.8%</t>
  </si>
  <si>
    <t>고  용  보  험</t>
  </si>
  <si>
    <t>인*0.87%(7등급이하)</t>
  </si>
  <si>
    <t>보     험     료</t>
  </si>
  <si>
    <t>복 리 후 생 비</t>
  </si>
  <si>
    <t>외 주 가 공 비</t>
  </si>
  <si>
    <t>산업안전보건관리비</t>
  </si>
  <si>
    <t>(직재+직인)*3.09</t>
  </si>
  <si>
    <t>소  모  품  비</t>
  </si>
  <si>
    <t xml:space="preserve">   </t>
  </si>
  <si>
    <t>여비 교통 통신비</t>
  </si>
  <si>
    <t>세 금 과 공 과</t>
  </si>
  <si>
    <t>폐기물처리비</t>
  </si>
  <si>
    <t>도 서 인 쇄 비</t>
  </si>
  <si>
    <t>지 급 수 수 료</t>
  </si>
  <si>
    <t>보     상     비</t>
  </si>
  <si>
    <t>근로자퇴직공제부금</t>
  </si>
  <si>
    <t>③ 소    계</t>
  </si>
  <si>
    <t>일  반  관  리  비</t>
  </si>
  <si>
    <t>(재+인+경)*4.7%</t>
  </si>
  <si>
    <t>이                 윤</t>
  </si>
  <si>
    <t>합                 계</t>
  </si>
  <si>
    <t>재+인+경+일+이</t>
  </si>
  <si>
    <t>부  가  가  치  세</t>
  </si>
  <si>
    <t>총      원      가</t>
  </si>
  <si>
    <t xml:space="preserve"> 금액 집계표</t>
    <phoneticPr fontId="10" type="noConversion"/>
  </si>
  <si>
    <t>(원 단위 절사)</t>
    <phoneticPr fontId="10" type="noConversion"/>
  </si>
  <si>
    <t xml:space="preserve">내 역 서 </t>
    <phoneticPr fontId="10" type="noConversion"/>
  </si>
  <si>
    <t>합       계</t>
    <phoneticPr fontId="10" type="noConversion"/>
  </si>
  <si>
    <t>시 장 조 사 서</t>
    <phoneticPr fontId="10" type="noConversion"/>
  </si>
  <si>
    <t>합       계</t>
    <phoneticPr fontId="10" type="noConversion"/>
  </si>
  <si>
    <t>(원 단위 절사)</t>
    <phoneticPr fontId="10" type="noConversion"/>
  </si>
  <si>
    <t>번호</t>
    <phoneticPr fontId="10" type="noConversion"/>
  </si>
  <si>
    <t>제 작 명</t>
    <phoneticPr fontId="10" type="noConversion"/>
  </si>
  <si>
    <t>규격</t>
    <phoneticPr fontId="10" type="noConversion"/>
  </si>
  <si>
    <t>수량</t>
    <phoneticPr fontId="10" type="noConversion"/>
  </si>
  <si>
    <t>단위</t>
    <phoneticPr fontId="10" type="noConversion"/>
  </si>
  <si>
    <t>재 료 비</t>
    <phoneticPr fontId="10" type="noConversion"/>
  </si>
  <si>
    <t>인 건 비</t>
    <phoneticPr fontId="10" type="noConversion"/>
  </si>
  <si>
    <t>계</t>
    <phoneticPr fontId="10" type="noConversion"/>
  </si>
  <si>
    <t>비 고</t>
    <phoneticPr fontId="10" type="noConversion"/>
  </si>
  <si>
    <t>재료비 소계</t>
    <phoneticPr fontId="10" type="noConversion"/>
  </si>
  <si>
    <t>노무비 소계</t>
    <phoneticPr fontId="10" type="noConversion"/>
  </si>
  <si>
    <t>품    명</t>
    <phoneticPr fontId="10" type="noConversion"/>
  </si>
  <si>
    <t>규  격</t>
    <phoneticPr fontId="10" type="noConversion"/>
  </si>
  <si>
    <t>단  가</t>
    <phoneticPr fontId="10" type="noConversion"/>
  </si>
  <si>
    <t>금 액</t>
    <phoneticPr fontId="10" type="noConversion"/>
  </si>
  <si>
    <t>단 가</t>
    <phoneticPr fontId="10" type="noConversion"/>
  </si>
  <si>
    <t>규    격</t>
    <phoneticPr fontId="10" type="noConversion"/>
  </si>
  <si>
    <t>물가정보</t>
    <phoneticPr fontId="10" type="noConversion"/>
  </si>
  <si>
    <t>시 중 가 (1)</t>
    <phoneticPr fontId="10" type="noConversion"/>
  </si>
  <si>
    <t>시 중 가 (2)</t>
    <phoneticPr fontId="10" type="noConversion"/>
  </si>
  <si>
    <t>설계반영       금    액</t>
    <phoneticPr fontId="10" type="noConversion"/>
  </si>
  <si>
    <t>비    고</t>
    <phoneticPr fontId="10" type="noConversion"/>
  </si>
  <si>
    <t>연 락 처</t>
    <phoneticPr fontId="10" type="noConversion"/>
  </si>
  <si>
    <t>합       계</t>
    <phoneticPr fontId="10" type="noConversion"/>
  </si>
  <si>
    <t>식</t>
    <phoneticPr fontId="10" type="noConversion"/>
  </si>
  <si>
    <t>소       계</t>
    <phoneticPr fontId="10" type="noConversion"/>
  </si>
  <si>
    <t>재+인+경</t>
    <phoneticPr fontId="9" type="noConversion"/>
  </si>
  <si>
    <t>(인+경+일)*15% 이내</t>
    <phoneticPr fontId="9" type="noConversion"/>
  </si>
  <si>
    <t>재료 및 인건비</t>
    <phoneticPr fontId="10" type="noConversion"/>
  </si>
  <si>
    <t>공 사 명 : 국립극단 서계동 공연시설물 보수공사</t>
    <phoneticPr fontId="9" type="noConversion"/>
  </si>
  <si>
    <t>L-70*70*6t</t>
    <phoneticPr fontId="9" type="noConversion"/>
  </si>
  <si>
    <t>L- 형강</t>
    <phoneticPr fontId="9" type="noConversion"/>
  </si>
  <si>
    <t>L-70*70*6t</t>
    <phoneticPr fontId="9" type="noConversion"/>
  </si>
  <si>
    <t>단위</t>
    <phoneticPr fontId="9" type="noConversion"/>
  </si>
  <si>
    <t>kg</t>
    <phoneticPr fontId="9" type="noConversion"/>
  </si>
  <si>
    <t>단위/무게</t>
    <phoneticPr fontId="9" type="noConversion"/>
  </si>
  <si>
    <t>용접봉</t>
    <phoneticPr fontId="9" type="noConversion"/>
  </si>
  <si>
    <t>kg</t>
    <phoneticPr fontId="9" type="noConversion"/>
  </si>
  <si>
    <t>산소</t>
    <phoneticPr fontId="9" type="noConversion"/>
  </si>
  <si>
    <t>아세틸렌</t>
    <phoneticPr fontId="9" type="noConversion"/>
  </si>
  <si>
    <t>철공</t>
    <phoneticPr fontId="9" type="noConversion"/>
  </si>
  <si>
    <t>비계공</t>
    <phoneticPr fontId="9" type="noConversion"/>
  </si>
  <si>
    <t>보통인부</t>
    <phoneticPr fontId="9" type="noConversion"/>
  </si>
  <si>
    <t>용접공</t>
    <phoneticPr fontId="9" type="noConversion"/>
  </si>
  <si>
    <t>특별인부</t>
    <phoneticPr fontId="9" type="noConversion"/>
  </si>
  <si>
    <t>L</t>
    <phoneticPr fontId="9" type="noConversion"/>
  </si>
  <si>
    <t>인</t>
    <phoneticPr fontId="9" type="noConversion"/>
  </si>
  <si>
    <t>인</t>
    <phoneticPr fontId="9" type="noConversion"/>
  </si>
  <si>
    <t>공구손료</t>
    <phoneticPr fontId="9" type="noConversion"/>
  </si>
  <si>
    <t>인건비의 3%</t>
    <phoneticPr fontId="9" type="noConversion"/>
  </si>
  <si>
    <t>%</t>
    <phoneticPr fontId="9" type="noConversion"/>
  </si>
  <si>
    <r>
      <t xml:space="preserve">일위대가(녹막이 페인트 칠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</si>
  <si>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녹막이 페인트</t>
    <phoneticPr fontId="9" type="noConversion"/>
  </si>
  <si>
    <t>신너</t>
    <phoneticPr fontId="9" type="noConversion"/>
  </si>
  <si>
    <t>잡재료비</t>
    <phoneticPr fontId="9" type="noConversion"/>
  </si>
  <si>
    <t>도장공</t>
    <phoneticPr fontId="9" type="noConversion"/>
  </si>
  <si>
    <t>KSM-6030(검은색 무광)</t>
    <phoneticPr fontId="9" type="noConversion"/>
  </si>
  <si>
    <t>재료비의 3%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</si>
  <si>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철재면에 방청 페인트를 붓으로</t>
    </r>
    <r>
      <rPr>
        <b/>
        <sz val="9"/>
        <rFont val="굴림체"/>
        <family val="3"/>
        <charset val="129"/>
      </rPr>
      <t xml:space="preserve"> 1회 칠하는 기준이다.</t>
    </r>
    <phoneticPr fontId="9" type="noConversion"/>
  </si>
  <si>
    <t>적산정보
491쪽
적용</t>
    <phoneticPr fontId="9" type="noConversion"/>
  </si>
  <si>
    <t>설계무게
단위/kg</t>
    <phoneticPr fontId="10" type="noConversion"/>
  </si>
  <si>
    <t>구조용 탄소강관</t>
    <phoneticPr fontId="9" type="noConversion"/>
  </si>
  <si>
    <t>외경48.6mm*3.2t</t>
    <phoneticPr fontId="9" type="noConversion"/>
  </si>
  <si>
    <t>일위대가(잡철물 제작 설치 TON 당 단가)</t>
    <phoneticPr fontId="10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</si>
  <si>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일반 철재류의 잡철물 제작 설치에 대한 일반적인 기준이며 주자재(철판, 앵글, 파이프 등)는 별도 계상.</t>
    </r>
    <phoneticPr fontId="9" type="noConversion"/>
  </si>
  <si>
    <t>국립극단 서계동 공연시설물 보수공사</t>
    <phoneticPr fontId="10" type="noConversion"/>
  </si>
  <si>
    <t>㎡</t>
    <phoneticPr fontId="9" type="noConversion"/>
  </si>
  <si>
    <t>압력배관용 탄소강관</t>
    <phoneticPr fontId="9" type="noConversion"/>
  </si>
  <si>
    <t>외경42.7mm*4.9t</t>
    <phoneticPr fontId="9" type="noConversion"/>
  </si>
  <si>
    <t>일위대가(현장 용접 포인트 당 단가)</t>
    <phoneticPr fontId="10" type="noConversion"/>
  </si>
  <si>
    <t>직재의 10%</t>
    <phoneticPr fontId="9" type="noConversion"/>
  </si>
  <si>
    <t>고소작업</t>
    <phoneticPr fontId="9" type="noConversion"/>
  </si>
  <si>
    <t>할증</t>
    <phoneticPr fontId="9" type="noConversion"/>
  </si>
  <si>
    <t xml:space="preserve">                      조 사 자 : 김무석</t>
    <phoneticPr fontId="10" type="noConversion"/>
  </si>
  <si>
    <t xml:space="preserve">   본 품은 간단구조를 기준으로 한 것이으로 용접개소(포인트) 별 세분화한 것으로 용접준비, 고소작업, 화재예방, 정리작업이 포함되었다.</t>
    <phoneticPr fontId="9" type="noConversion"/>
  </si>
  <si>
    <t>공사기간 : 백장극장 2019년 2월1일부터 2월27일 까지</t>
    <phoneticPr fontId="9" type="noConversion"/>
  </si>
  <si>
    <t xml:space="preserve">           소극장 판 2019년 3월1일부터 3월27일 까지</t>
    <phoneticPr fontId="9" type="noConversion"/>
  </si>
  <si>
    <t>백장극장</t>
    <phoneticPr fontId="9" type="noConversion"/>
  </si>
  <si>
    <t>200*200*6t</t>
    <phoneticPr fontId="9" type="noConversion"/>
  </si>
  <si>
    <t>설계물량
단위/m</t>
    <phoneticPr fontId="10" type="noConversion"/>
  </si>
  <si>
    <t>ea</t>
    <phoneticPr fontId="9" type="noConversion"/>
  </si>
  <si>
    <t>연결 플레이트 설치</t>
    <phoneticPr fontId="9" type="noConversion"/>
  </si>
  <si>
    <t>수평부재 및 행거설치</t>
    <phoneticPr fontId="9" type="noConversion"/>
  </si>
  <si>
    <t>수평부재 설치(8개소)</t>
    <phoneticPr fontId="9" type="noConversion"/>
  </si>
  <si>
    <t>200*63*10t</t>
    <phoneticPr fontId="9" type="noConversion"/>
  </si>
  <si>
    <t>kg</t>
    <phoneticPr fontId="9" type="noConversion"/>
  </si>
  <si>
    <t>캣워크 지지행거 플레이트</t>
    <phoneticPr fontId="9" type="noConversion"/>
  </si>
  <si>
    <t>100*100*6t</t>
    <phoneticPr fontId="9" type="noConversion"/>
  </si>
  <si>
    <t>지지행거</t>
    <phoneticPr fontId="9" type="noConversion"/>
  </si>
  <si>
    <t>L-70*70*6t</t>
  </si>
  <si>
    <t>라운드 바</t>
    <phoneticPr fontId="9" type="noConversion"/>
  </si>
  <si>
    <t>12mm</t>
    <phoneticPr fontId="9" type="noConversion"/>
  </si>
  <si>
    <t>턴버클</t>
    <phoneticPr fontId="9" type="noConversion"/>
  </si>
  <si>
    <t>샤클</t>
    <phoneticPr fontId="9" type="noConversion"/>
  </si>
  <si>
    <t>트러스 하현 보 단면결손</t>
    <phoneticPr fontId="9" type="noConversion"/>
  </si>
  <si>
    <t>Flat Bar</t>
    <phoneticPr fontId="9" type="noConversion"/>
  </si>
  <si>
    <t>150*300*6t</t>
    <phoneticPr fontId="9" type="noConversion"/>
  </si>
  <si>
    <t>수평재 설치</t>
    <phoneticPr fontId="9" type="noConversion"/>
  </si>
  <si>
    <t>12mm 1/2</t>
    <phoneticPr fontId="9" type="noConversion"/>
  </si>
  <si>
    <t>하현 브레이스 절단 복원</t>
    <phoneticPr fontId="9" type="noConversion"/>
  </si>
  <si>
    <t>65*300*6t</t>
    <phoneticPr fontId="9" type="noConversion"/>
  </si>
  <si>
    <t>캣워크 용접보강</t>
    <phoneticPr fontId="9" type="noConversion"/>
  </si>
  <si>
    <t>100*100*5t</t>
    <phoneticPr fontId="9" type="noConversion"/>
  </si>
  <si>
    <t>탄소강관</t>
    <phoneticPr fontId="9" type="noConversion"/>
  </si>
  <si>
    <t>압력배관용 탄소강관</t>
    <phoneticPr fontId="9" type="noConversion"/>
  </si>
  <si>
    <t>48.6mm*3.2t</t>
    <phoneticPr fontId="9" type="noConversion"/>
  </si>
  <si>
    <t>42.7mm*4.9t</t>
    <phoneticPr fontId="9" type="noConversion"/>
  </si>
  <si>
    <t>벽체저거 및 복원</t>
    <phoneticPr fontId="9" type="noConversion"/>
  </si>
  <si>
    <t>석고보드</t>
    <phoneticPr fontId="9" type="noConversion"/>
  </si>
  <si>
    <t>ea</t>
    <phoneticPr fontId="9" type="noConversion"/>
  </si>
  <si>
    <t>공통사항</t>
    <phoneticPr fontId="9" type="noConversion"/>
  </si>
  <si>
    <t>준공청소</t>
    <phoneticPr fontId="9" type="noConversion"/>
  </si>
  <si>
    <t>녹막이 페인트 칠</t>
    <phoneticPr fontId="9" type="noConversion"/>
  </si>
  <si>
    <t>구조물 트러스 밑면</t>
    <phoneticPr fontId="9" type="noConversion"/>
  </si>
  <si>
    <t>극장 면적</t>
    <phoneticPr fontId="9" type="noConversion"/>
  </si>
  <si>
    <t>트러스 수평재 설치</t>
    <phoneticPr fontId="9" type="noConversion"/>
  </si>
  <si>
    <t>소극장 판</t>
    <phoneticPr fontId="9" type="noConversion"/>
  </si>
  <si>
    <t>백장극장</t>
    <phoneticPr fontId="9" type="noConversion"/>
  </si>
  <si>
    <t>수평부재 설치(4개소)</t>
    <phoneticPr fontId="9" type="noConversion"/>
  </si>
  <si>
    <t>하현 트러스 부재변형 복원</t>
    <phoneticPr fontId="9" type="noConversion"/>
  </si>
  <si>
    <t>2L-70*70*6t</t>
    <phoneticPr fontId="9" type="noConversion"/>
  </si>
  <si>
    <t>2L-70*70*6t</t>
    <phoneticPr fontId="9" type="noConversion"/>
  </si>
  <si>
    <t>하현 트러스 보 절단 복원</t>
    <phoneticPr fontId="9" type="noConversion"/>
  </si>
  <si>
    <t>브레이스 플레이트 복원</t>
    <phoneticPr fontId="9" type="noConversion"/>
  </si>
  <si>
    <t>300*300*6t</t>
    <phoneticPr fontId="9" type="noConversion"/>
  </si>
  <si>
    <t>벽체, 천장 저거 및 복원</t>
    <phoneticPr fontId="9" type="noConversion"/>
  </si>
  <si>
    <t>천장흡음텍스</t>
    <phoneticPr fontId="9" type="noConversion"/>
  </si>
  <si>
    <t>㎡</t>
    <phoneticPr fontId="9" type="noConversion"/>
  </si>
  <si>
    <t>전 구조물 트러스 밑면</t>
    <phoneticPr fontId="9" type="noConversion"/>
  </si>
  <si>
    <t>설계물량 산출 근거</t>
    <phoneticPr fontId="10" type="noConversion"/>
  </si>
  <si>
    <t xml:space="preserve">                      조 사 일 : 2018년 12월</t>
    <phoneticPr fontId="10" type="noConversion"/>
  </si>
  <si>
    <t>적산정보
778쪽
적용</t>
    <phoneticPr fontId="9" type="noConversion"/>
  </si>
  <si>
    <r>
      <t xml:space="preserve">   본 품은 소운반이 포함된 것이고 설치를 위한 </t>
    </r>
    <r>
      <rPr>
        <b/>
        <sz val="9"/>
        <rFont val="굴림체"/>
        <family val="3"/>
        <charset val="129"/>
      </rPr>
      <t>분해 및 해체 작업(재사용을 고려 안할 경우, 철골류)는 본 품의 51%를 적용한다.</t>
    </r>
    <r>
      <rPr>
        <sz val="9"/>
        <rFont val="굴림체"/>
        <family val="3"/>
        <charset val="129"/>
      </rPr>
      <t/>
    </r>
  </si>
  <si>
    <t xml:space="preserve">   간단구조 : 100%, 보통구조 : 120%, 복잡구조 : 140%</t>
    <phoneticPr fontId="9" type="noConversion"/>
  </si>
  <si>
    <t xml:space="preserve">   본 품은 간단구조를 기준으로 한 것이으로 용접개소, 형상, 경량철재 등에 따라 재료 및 품을 가산한다.</t>
    <phoneticPr fontId="9" type="noConversion"/>
  </si>
  <si>
    <r>
      <t xml:space="preserve">   본 품은 소운반이 포함된 것이고 설치를 위한 </t>
    </r>
    <r>
      <rPr>
        <b/>
        <sz val="9"/>
        <rFont val="굴림체"/>
        <family val="3"/>
        <charset val="129"/>
      </rPr>
      <t>분해 및 해체 작업(재사용을 고려 안할 경우, 철골류)는 본 품의 50%를 적용한다.</t>
    </r>
    <r>
      <rPr>
        <sz val="9"/>
        <rFont val="굴림체"/>
        <family val="3"/>
        <charset val="129"/>
      </rPr>
      <t/>
    </r>
    <phoneticPr fontId="9" type="noConversion"/>
  </si>
  <si>
    <t xml:space="preserve">   포인트 당 용접길이 1m, 각장 6mm 기준으로 계상.</t>
    <phoneticPr fontId="9" type="noConversion"/>
  </si>
  <si>
    <t>라운드 바
일반구조용강</t>
    <phoneticPr fontId="9" type="noConversion"/>
  </si>
  <si>
    <t>m/단가
물가정보
69쪽</t>
    <phoneticPr fontId="9" type="noConversion"/>
  </si>
  <si>
    <t>평철
Flat Bar</t>
    <phoneticPr fontId="9" type="noConversion"/>
  </si>
  <si>
    <t>턴버클</t>
    <phoneticPr fontId="9" type="noConversion"/>
  </si>
  <si>
    <t>샤클</t>
    <phoneticPr fontId="9" type="noConversion"/>
  </si>
  <si>
    <t>12mm</t>
    <phoneticPr fontId="9" type="noConversion"/>
  </si>
  <si>
    <t>12mm 단조</t>
    <phoneticPr fontId="9" type="noConversion"/>
  </si>
  <si>
    <t>물가정보
549쪽</t>
    <phoneticPr fontId="9" type="noConversion"/>
  </si>
  <si>
    <t>석고보드</t>
    <phoneticPr fontId="9" type="noConversion"/>
  </si>
  <si>
    <t>900*2400*12.5t(방화)</t>
    <phoneticPr fontId="9" type="noConversion"/>
  </si>
  <si>
    <t>900*2400*12.5t(방화)</t>
    <phoneticPr fontId="9" type="noConversion"/>
  </si>
  <si>
    <t>900*2400*12.5t(방화)</t>
    <phoneticPr fontId="9" type="noConversion"/>
  </si>
  <si>
    <t>천장 흡음텍스</t>
    <phoneticPr fontId="9" type="noConversion"/>
  </si>
  <si>
    <t>300*600*12t</t>
    <phoneticPr fontId="9" type="noConversion"/>
  </si>
  <si>
    <t>300*600*12t</t>
    <phoneticPr fontId="9" type="noConversion"/>
  </si>
  <si>
    <t>고장력볼트
너트 와셔 포함</t>
    <phoneticPr fontId="9" type="noConversion"/>
  </si>
  <si>
    <t>20*35L</t>
    <phoneticPr fontId="9" type="noConversion"/>
  </si>
  <si>
    <t>물가정보
114쪽</t>
    <phoneticPr fontId="9" type="noConversion"/>
  </si>
  <si>
    <t>볼트 20*35L = 441
와셔 M20 = 63
스프링 와셔 M20 = 42
너트 M20 = 117</t>
    <phoneticPr fontId="9" type="noConversion"/>
  </si>
  <si>
    <t>잡철물 제작 설치</t>
    <phoneticPr fontId="9" type="noConversion"/>
  </si>
  <si>
    <t>ton</t>
    <phoneticPr fontId="9" type="noConversion"/>
  </si>
  <si>
    <t>소계</t>
    <phoneticPr fontId="9" type="noConversion"/>
  </si>
  <si>
    <t>kg</t>
    <phoneticPr fontId="9" type="noConversion"/>
  </si>
  <si>
    <t>ea</t>
    <phoneticPr fontId="9" type="noConversion"/>
  </si>
  <si>
    <t>고장력볼트</t>
    <phoneticPr fontId="9" type="noConversion"/>
  </si>
  <si>
    <t>고장력볼트</t>
    <phoneticPr fontId="9" type="noConversion"/>
  </si>
  <si>
    <t>연결 플레이트 설치</t>
    <phoneticPr fontId="9" type="noConversion"/>
  </si>
  <si>
    <t>200*200*6t(60개)</t>
    <phoneticPr fontId="9" type="noConversion"/>
  </si>
  <si>
    <t>일위대가(잡철물 제작 TON 당 단가)</t>
    <phoneticPr fontId="10" type="noConversion"/>
  </si>
  <si>
    <t>설치비의 50%</t>
    <phoneticPr fontId="9" type="noConversion"/>
  </si>
  <si>
    <t>용접보강</t>
    <phoneticPr fontId="9" type="noConversion"/>
  </si>
  <si>
    <t>point</t>
    <phoneticPr fontId="9" type="noConversion"/>
  </si>
  <si>
    <t>적산정보
153쪽
참고</t>
    <phoneticPr fontId="9" type="noConversion"/>
  </si>
  <si>
    <t>가설파이프 제거 및 신설</t>
    <phoneticPr fontId="9" type="noConversion"/>
  </si>
  <si>
    <t>ton/단가
물가정보
72쪽</t>
    <phoneticPr fontId="9" type="noConversion"/>
  </si>
  <si>
    <t>m/단가
물가정보
441쪽</t>
    <phoneticPr fontId="9" type="noConversion"/>
  </si>
  <si>
    <t>m/단가
물가정보
443쪽</t>
    <phoneticPr fontId="9" type="noConversion"/>
  </si>
  <si>
    <t>ton/단가
물가정보
71쪽</t>
    <phoneticPr fontId="9" type="noConversion"/>
  </si>
  <si>
    <t>물가정보
356쪽</t>
    <phoneticPr fontId="9" type="noConversion"/>
  </si>
  <si>
    <r>
      <rPr>
        <sz val="8"/>
        <rFont val="굴림"/>
        <family val="3"/>
        <charset val="129"/>
      </rPr>
      <t>㎡</t>
    </r>
    <r>
      <rPr>
        <sz val="8"/>
        <rFont val="굴림체"/>
        <family val="3"/>
        <charset val="129"/>
      </rPr>
      <t>/단가
물가정보
352쪽</t>
    </r>
    <phoneticPr fontId="9" type="noConversion"/>
  </si>
  <si>
    <t>m</t>
    <phoneticPr fontId="9" type="noConversion"/>
  </si>
  <si>
    <t>설치비</t>
    <phoneticPr fontId="9" type="noConversion"/>
  </si>
  <si>
    <t>제거비</t>
    <phoneticPr fontId="9" type="noConversion"/>
  </si>
  <si>
    <t>기존 브레이스 제거비</t>
    <phoneticPr fontId="9" type="noConversion"/>
  </si>
  <si>
    <t>벽체 제거</t>
    <phoneticPr fontId="9" type="noConversion"/>
  </si>
  <si>
    <t>벽체 복원</t>
    <phoneticPr fontId="9" type="noConversion"/>
  </si>
  <si>
    <t>페인트 도장</t>
    <phoneticPr fontId="9" type="noConversion"/>
  </si>
  <si>
    <r>
      <t xml:space="preserve">일위대가(벽 및 천장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</si>
  <si>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인건비의 1%</t>
    <phoneticPr fontId="9" type="noConversion"/>
  </si>
  <si>
    <t>석고판 나사고정(2겹)</t>
    <phoneticPr fontId="9" type="noConversion"/>
  </si>
  <si>
    <t>공구손료</t>
    <phoneticPr fontId="9" type="noConversion"/>
  </si>
  <si>
    <t>내장공</t>
    <phoneticPr fontId="9" type="noConversion"/>
  </si>
  <si>
    <t>적산정보
393쪽
적용</t>
    <phoneticPr fontId="9" type="noConversion"/>
  </si>
  <si>
    <t>우레탄폼분사</t>
    <phoneticPr fontId="9" type="noConversion"/>
  </si>
  <si>
    <t>우레탄폼분사</t>
    <phoneticPr fontId="9" type="noConversion"/>
  </si>
  <si>
    <t>페인트 도장</t>
    <phoneticPr fontId="9" type="noConversion"/>
  </si>
  <si>
    <t>%</t>
    <phoneticPr fontId="9" type="noConversion"/>
  </si>
  <si>
    <t>인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</si>
  <si>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벽면 바탕틀에 석고판을 2겹 설치하는 기준이다.</t>
    </r>
    <phoneticPr fontId="9" type="noConversion"/>
  </si>
  <si>
    <t xml:space="preserve">   석고판 절단 및 설치 작업이 포함된 것이며, 천장은 본 품의 30%를 가산한다.</t>
    <phoneticPr fontId="9" type="noConversion"/>
  </si>
  <si>
    <r>
      <t xml:space="preserve">일위대가(벽 해체 철거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</si>
  <si>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건축목공</t>
    <phoneticPr fontId="9" type="noConversion"/>
  </si>
  <si>
    <t>텍스, 합판</t>
    <phoneticPr fontId="9" type="noConversion"/>
  </si>
  <si>
    <r>
      <t xml:space="preserve">일위대가(천장 해체 철거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</si>
  <si>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적산정보
500쪽
적용</t>
    <phoneticPr fontId="9" type="noConversion"/>
  </si>
  <si>
    <t>우레탄폼 분사</t>
    <phoneticPr fontId="9" type="noConversion"/>
  </si>
  <si>
    <t>적산정보
397쪽
적용</t>
    <phoneticPr fontId="9" type="noConversion"/>
  </si>
  <si>
    <t>우레탄폼 분사용기</t>
    <phoneticPr fontId="9" type="noConversion"/>
  </si>
  <si>
    <t>hr</t>
    <phoneticPr fontId="9" type="noConversion"/>
  </si>
  <si>
    <r>
      <t xml:space="preserve">일위대가(우레탄폼 분사(벽)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</si>
  <si>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r>
      <t xml:space="preserve">일위대가(수성페인트 롤러칠 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</si>
  <si>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에멀션페인트</t>
    <phoneticPr fontId="9" type="noConversion"/>
  </si>
  <si>
    <t>KSM-6010</t>
    <phoneticPr fontId="9" type="noConversion"/>
  </si>
  <si>
    <t>적산정보
490쪽
적용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</si>
  <si>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수성페인트를</t>
    </r>
    <r>
      <rPr>
        <b/>
        <sz val="9"/>
        <rFont val="굴림체"/>
        <family val="3"/>
        <charset val="129"/>
      </rPr>
      <t xml:space="preserve"> 1회 칠하는 기준이다.</t>
    </r>
    <phoneticPr fontId="9" type="noConversion"/>
  </si>
  <si>
    <r>
      <t xml:space="preserve">   </t>
    </r>
    <r>
      <rPr>
        <b/>
        <sz val="9"/>
        <rFont val="굴림체"/>
        <family val="3"/>
        <charset val="129"/>
      </rPr>
      <t>고소작업 할증은 20% 이내로 적용하여 계상한다.</t>
    </r>
    <phoneticPr fontId="9" type="noConversion"/>
  </si>
  <si>
    <t>수성페인트 롤러칠</t>
    <phoneticPr fontId="9" type="noConversion"/>
  </si>
  <si>
    <t>m</t>
    <phoneticPr fontId="9" type="noConversion"/>
  </si>
  <si>
    <t>㎡</t>
    <phoneticPr fontId="9" type="noConversion"/>
  </si>
  <si>
    <r>
      <t>25.92</t>
    </r>
    <r>
      <rPr>
        <sz val="9"/>
        <rFont val="굴림"/>
        <family val="3"/>
        <charset val="129"/>
      </rPr>
      <t>㎡</t>
    </r>
    <phoneticPr fontId="9" type="noConversion"/>
  </si>
  <si>
    <t xml:space="preserve">   </t>
    <phoneticPr fontId="9" type="noConversion"/>
  </si>
  <si>
    <t>공통사항</t>
    <phoneticPr fontId="9" type="noConversion"/>
  </si>
  <si>
    <t>보통인부</t>
    <phoneticPr fontId="9" type="noConversion"/>
  </si>
  <si>
    <t>인건비의 2%</t>
    <phoneticPr fontId="9" type="noConversion"/>
  </si>
  <si>
    <t>%</t>
    <phoneticPr fontId="9" type="noConversion"/>
  </si>
  <si>
    <t>인</t>
    <phoneticPr fontId="9" type="noConversion"/>
  </si>
  <si>
    <t>비계설치</t>
    <phoneticPr fontId="9" type="noConversion"/>
  </si>
  <si>
    <r>
      <t>일위대가(강관비계10m 이하 1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</si>
  <si>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r>
      <t>일위대가(시설물 보양,기타부분 1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</si>
  <si>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㎡</t>
    <phoneticPr fontId="9" type="noConversion"/>
  </si>
  <si>
    <t>적산정보
45쪽
참고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</si>
  <si>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공사중 옥내외의 청소와 준공시 청소 및 뒷정리까지 포함된 것이다.</t>
    </r>
    <phoneticPr fontId="9" type="noConversion"/>
  </si>
  <si>
    <t>적산정보
45쪽</t>
    <phoneticPr fontId="9" type="noConversion"/>
  </si>
  <si>
    <t>적산정보
39쪽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</si>
  <si>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공사중 용접에 의한 파손이나 오염을 방지하기 위하여 실시하는 일이며 안전하다고 인정될 때 철거하는 것을 포함한다.</t>
    </r>
    <phoneticPr fontId="9" type="noConversion"/>
  </si>
  <si>
    <t>석면포</t>
    <phoneticPr fontId="9" type="noConversion"/>
  </si>
  <si>
    <t>객석 및 기타 장비부분</t>
    <phoneticPr fontId="9" type="noConversion"/>
  </si>
  <si>
    <r>
      <t>일위대가(건축물 현장관리(준공청소) 1</t>
    </r>
    <r>
      <rPr>
        <b/>
        <sz val="18"/>
        <rFont val="맑은 고딕"/>
        <family val="3"/>
        <charset val="129"/>
      </rPr>
      <t>㎡</t>
    </r>
    <r>
      <rPr>
        <b/>
        <sz val="16.2"/>
        <rFont val="굴림체"/>
        <family val="3"/>
        <charset val="129"/>
      </rPr>
      <t xml:space="preserve"> 당 단가</t>
    </r>
    <r>
      <rPr>
        <b/>
        <sz val="18"/>
        <rFont val="굴림체"/>
        <family val="3"/>
        <charset val="129"/>
      </rPr>
      <t>)</t>
    </r>
    <phoneticPr fontId="10" type="noConversion"/>
  </si>
  <si>
    <t>철골조</t>
    <phoneticPr fontId="9" type="noConversion"/>
  </si>
  <si>
    <t>2회칠</t>
    <phoneticPr fontId="9" type="noConversion"/>
  </si>
  <si>
    <t>kg</t>
    <phoneticPr fontId="9" type="noConversion"/>
  </si>
  <si>
    <t>설치비</t>
    <phoneticPr fontId="9" type="noConversion"/>
  </si>
  <si>
    <t>ea</t>
    <phoneticPr fontId="9" type="noConversion"/>
  </si>
  <si>
    <t>소계</t>
    <phoneticPr fontId="9" type="noConversion"/>
  </si>
  <si>
    <t>ton</t>
    <phoneticPr fontId="9" type="noConversion"/>
  </si>
  <si>
    <t>트러스 밑면, 설치면적</t>
    <phoneticPr fontId="9" type="noConversion"/>
  </si>
  <si>
    <t>절단 복원(50개소)</t>
    <phoneticPr fontId="9" type="noConversion"/>
  </si>
  <si>
    <t>절단 복원(24개소)</t>
    <phoneticPr fontId="9" type="noConversion"/>
  </si>
  <si>
    <t>소계</t>
    <phoneticPr fontId="9" type="noConversion"/>
  </si>
  <si>
    <t>트러스 하현 보 단면결손</t>
    <phoneticPr fontId="9" type="noConversion"/>
  </si>
  <si>
    <t>Point</t>
    <phoneticPr fontId="9" type="noConversion"/>
  </si>
  <si>
    <t>2개소 복원</t>
    <phoneticPr fontId="9" type="noConversion"/>
  </si>
  <si>
    <t>Flat Bar(77개소)</t>
    <phoneticPr fontId="9" type="noConversion"/>
  </si>
  <si>
    <t>4개소 복원</t>
    <phoneticPr fontId="9" type="noConversion"/>
  </si>
  <si>
    <t>1개소 복원</t>
    <phoneticPr fontId="9" type="noConversion"/>
  </si>
  <si>
    <t>2개소 제거비</t>
    <phoneticPr fontId="9" type="noConversion"/>
  </si>
  <si>
    <t>5개소 제거비</t>
    <phoneticPr fontId="9" type="noConversion"/>
  </si>
  <si>
    <t>용접보강</t>
    <phoneticPr fontId="9" type="noConversion"/>
  </si>
  <si>
    <t>point</t>
    <phoneticPr fontId="9" type="noConversion"/>
  </si>
  <si>
    <t>Steel Plat(2개소)</t>
    <phoneticPr fontId="9" type="noConversion"/>
  </si>
  <si>
    <t>Flat Bar(28개소)</t>
    <phoneticPr fontId="9" type="noConversion"/>
  </si>
  <si>
    <t>m</t>
    <phoneticPr fontId="9" type="noConversion"/>
  </si>
  <si>
    <t>수성페인트</t>
    <phoneticPr fontId="9" type="noConversion"/>
  </si>
  <si>
    <t>천장복원</t>
    <phoneticPr fontId="9" type="noConversion"/>
  </si>
  <si>
    <t>천장제거</t>
    <phoneticPr fontId="9" type="noConversion"/>
  </si>
  <si>
    <r>
      <t>64.8</t>
    </r>
    <r>
      <rPr>
        <sz val="9"/>
        <rFont val="굴림"/>
        <family val="3"/>
        <charset val="129"/>
      </rPr>
      <t>㎡</t>
    </r>
    <phoneticPr fontId="9" type="noConversion"/>
  </si>
  <si>
    <t>백장극장</t>
    <phoneticPr fontId="10" type="noConversion"/>
  </si>
  <si>
    <t>소극장 판</t>
    <phoneticPr fontId="10" type="noConversion"/>
  </si>
  <si>
    <t>백장극장</t>
    <phoneticPr fontId="9" type="noConversion"/>
  </si>
  <si>
    <t>소극장 판</t>
    <phoneticPr fontId="9" type="noConversion"/>
  </si>
  <si>
    <r>
      <rPr>
        <b/>
        <sz val="9"/>
        <rFont val="굴림체"/>
        <family val="3"/>
        <charset val="129"/>
      </rPr>
      <t>※</t>
    </r>
    <r>
      <rPr>
        <sz val="9"/>
        <rFont val="굴림체"/>
        <family val="3"/>
        <charset val="129"/>
      </rPr>
      <t xml:space="preserve"> 본 품은 철재류의 용접에 대한 기준이며, 적산정보에 명확한 일위대가의 기준이 없어 현장여건 및 작업의 난위도를 고려하고 2인 1개조로 1일 10포인트 </t>
    </r>
    <phoneticPr fontId="9" type="noConversion"/>
  </si>
  <si>
    <t>(원 단위 절사)</t>
    <phoneticPr fontId="9" type="noConversion"/>
  </si>
  <si>
    <t xml:space="preserve">   적산정보 45페이지를 참고하여고 부직포 대신 석면포를 계상함.</t>
    <phoneticPr fontId="9" type="noConversion"/>
  </si>
  <si>
    <t xml:space="preserve">   보양의 난이도가 높지 않고 석면포의 재사용이 가능하여 신품가격에서 1/2만 계상함</t>
    <phoneticPr fontId="9" type="noConversion"/>
  </si>
  <si>
    <r>
      <t xml:space="preserve">   </t>
    </r>
    <r>
      <rPr>
        <b/>
        <sz val="9"/>
        <rFont val="굴림체"/>
        <family val="3"/>
        <charset val="129"/>
      </rPr>
      <t>고소작업 할증은 20% 이내로 적용하여 계상한다.</t>
    </r>
    <phoneticPr fontId="9" type="noConversion"/>
  </si>
  <si>
    <t>보양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</si>
</sst>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76" formatCode="#,##0;[Red]#,##0"/>
    <numFmt numFmtId="177" formatCode="0.0%"/>
    <numFmt numFmtId="178" formatCode="#,##0_ "/>
    <numFmt numFmtId="179" formatCode="#,##0.000_ "/>
    <numFmt numFmtId="180" formatCode="#,##0_);[Red]\(#,##0\)"/>
    <numFmt numFmtId="181" formatCode="#,##0.000_);[Red]\(#,##0.000\)"/>
    <numFmt numFmtId="182" formatCode="#,##0.00_ "/>
    <numFmt numFmtId="183" formatCode="0.00_);[Red]\(0.00\)"/>
    <numFmt numFmtId="184" formatCode="0_);[Red]\(0\)"/>
    <numFmt numFmtId="185" formatCode="#,##0.00;[Red]#,##0.00"/>
    <numFmt numFmtId="186" formatCode="#,##0.000;[Red]#,##0.000"/>
    <numFmt numFmtId="187" formatCode="#,##0.0;[Red]#,##0.0"/>
    <numFmt numFmtId="188" formatCode="#,##0.0_);[Red]\(#,##0.0\)"/>
    <numFmt numFmtId="189" formatCode="#,##0.00_);[Red]\(#,##0.00\)"/>
    <numFmt numFmtId="190" formatCode="0.0;[Red]0.0"/>
    <numFmt numFmtId="191" formatCode="0.00;[Red]0.00"/>
    <numFmt numFmtId="192" formatCode="0;[Red]0"/>
  </numFmts>
  <fonts count="24" x14ac:knownFonts="1">
    <font>
      <sz val="11"/>
      <color theme="1"/>
      <name val="굴림"/>
      <family val="2"/>
      <charset val="129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8"/>
      <name val="굴림체"/>
      <family val="3"/>
      <charset val="129"/>
    </font>
    <font>
      <sz val="8"/>
      <name val="굴림"/>
      <family val="2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4"/>
      <name val="굴림체"/>
      <family val="3"/>
      <charset val="129"/>
    </font>
    <font>
      <sz val="14"/>
      <name val="굴림체"/>
      <family val="3"/>
      <charset val="129"/>
    </font>
    <font>
      <sz val="13"/>
      <name val="굴림체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sz val="10"/>
      <color indexed="63"/>
      <name val="굴림체"/>
      <family val="3"/>
      <charset val="129"/>
    </font>
    <font>
      <b/>
      <sz val="18"/>
      <name val="맑은 고딕"/>
      <family val="3"/>
      <charset val="129"/>
    </font>
    <font>
      <b/>
      <sz val="16.2"/>
      <name val="굴림체"/>
      <family val="3"/>
      <charset val="129"/>
    </font>
    <font>
      <sz val="9"/>
      <name val="맑은 고딕"/>
      <family val="3"/>
      <charset val="129"/>
    </font>
    <font>
      <sz val="9"/>
      <name val="굴림"/>
      <family val="3"/>
      <charset val="129"/>
    </font>
    <font>
      <sz val="8"/>
      <name val="굴림체"/>
      <family val="3"/>
      <charset val="129"/>
    </font>
    <font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9" fontId="4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181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3" fontId="17" fillId="0" borderId="1" xfId="1" applyNumberFormat="1" applyFont="1" applyBorder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vertical="center"/>
    </xf>
    <xf numFmtId="178" fontId="11" fillId="2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86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255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2" fontId="2" fillId="0" borderId="1" xfId="0" applyNumberFormat="1" applyFont="1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182" fontId="2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89" fontId="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 wrapText="1"/>
    </xf>
    <xf numFmtId="191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>
      <alignment vertical="center"/>
    </xf>
    <xf numFmtId="180" fontId="2" fillId="0" borderId="1" xfId="0" applyNumberFormat="1" applyFont="1" applyBorder="1" applyAlignment="1">
      <alignment horizontal="right" vertical="center"/>
    </xf>
    <xf numFmtId="180" fontId="16" fillId="0" borderId="1" xfId="0" applyNumberFormat="1" applyFont="1" applyBorder="1" applyAlignment="1">
      <alignment horizontal="right" vertical="center"/>
    </xf>
    <xf numFmtId="178" fontId="15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right" vertical="center"/>
    </xf>
    <xf numFmtId="176" fontId="16" fillId="4" borderId="1" xfId="0" applyNumberFormat="1" applyFont="1" applyFill="1" applyBorder="1" applyAlignment="1">
      <alignment horizontal="right" vertical="center"/>
    </xf>
    <xf numFmtId="18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6" fontId="16" fillId="4" borderId="0" xfId="0" applyNumberFormat="1" applyFont="1" applyFill="1">
      <alignment vertical="center"/>
    </xf>
    <xf numFmtId="0" fontId="20" fillId="4" borderId="1" xfId="0" applyFont="1" applyFill="1" applyBorder="1" applyAlignment="1">
      <alignment horizontal="center" vertical="center"/>
    </xf>
    <xf numFmtId="181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>
      <alignment vertical="center"/>
    </xf>
    <xf numFmtId="0" fontId="21" fillId="4" borderId="1" xfId="0" applyFont="1" applyFill="1" applyBorder="1" applyAlignment="1">
      <alignment horizontal="center" vertical="center"/>
    </xf>
    <xf numFmtId="189" fontId="2" fillId="4" borderId="1" xfId="0" applyNumberFormat="1" applyFont="1" applyFill="1" applyBorder="1" applyAlignment="1">
      <alignment horizontal="center" vertical="center"/>
    </xf>
    <xf numFmtId="180" fontId="2" fillId="4" borderId="1" xfId="0" applyNumberFormat="1" applyFont="1" applyFill="1" applyBorder="1">
      <alignment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16" fillId="4" borderId="1" xfId="0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vertical="center" textRotation="255" wrapText="1"/>
    </xf>
    <xf numFmtId="0" fontId="4" fillId="0" borderId="8" xfId="1" applyFont="1" applyBorder="1" applyAlignment="1">
      <alignment vertical="center" textRotation="255" wrapText="1"/>
    </xf>
    <xf numFmtId="0" fontId="3" fillId="0" borderId="8" xfId="1" applyFont="1" applyBorder="1" applyAlignment="1">
      <alignment vertical="center" textRotation="255"/>
    </xf>
    <xf numFmtId="0" fontId="3" fillId="0" borderId="4" xfId="1" applyFont="1" applyBorder="1" applyAlignment="1">
      <alignment vertical="center" textRotation="255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vertical="center" textRotation="255" wrapText="1"/>
    </xf>
    <xf numFmtId="0" fontId="7" fillId="0" borderId="8" xfId="1" applyFont="1" applyBorder="1" applyAlignment="1">
      <alignment vertical="center" textRotation="255" wrapText="1"/>
    </xf>
    <xf numFmtId="0" fontId="4" fillId="0" borderId="4" xfId="1" applyFont="1" applyBorder="1" applyAlignment="1">
      <alignment vertical="center" textRotation="255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3" borderId="6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6" fontId="16" fillId="0" borderId="6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87" fontId="16" fillId="0" borderId="6" xfId="0" applyNumberFormat="1" applyFont="1" applyBorder="1" applyAlignment="1">
      <alignment horizontal="center" vertical="center"/>
    </xf>
    <xf numFmtId="187" fontId="16" fillId="0" borderId="3" xfId="0" applyNumberFormat="1" applyFont="1" applyBorder="1" applyAlignment="1">
      <alignment horizontal="center" vertical="center"/>
    </xf>
    <xf numFmtId="185" fontId="16" fillId="0" borderId="6" xfId="0" applyNumberFormat="1" applyFont="1" applyBorder="1" applyAlignment="1">
      <alignment horizontal="center" vertical="center"/>
    </xf>
    <xf numFmtId="185" fontId="16" fillId="0" borderId="3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BreakPreview" zoomScale="90" zoomScaleNormal="100" zoomScaleSheetLayoutView="90" workbookViewId="0">
      <selection activeCell="D12" sqref="D12"/>
    </sheetView>
  </sheetViews>
  <sheetFormatPr defaultRowHeight="13.5" x14ac:dyDescent="0.15"/>
  <cols>
    <col min="1" max="2" width="9.875" customWidth="1"/>
    <col min="3" max="4" width="18.625" customWidth="1"/>
    <col min="5" max="5" width="10.625" customWidth="1"/>
    <col min="6" max="6" width="20" customWidth="1"/>
  </cols>
  <sheetData>
    <row r="1" spans="1:6" ht="18" customHeight="1" x14ac:dyDescent="0.15">
      <c r="A1" s="138" t="s">
        <v>0</v>
      </c>
      <c r="B1" s="138"/>
      <c r="C1" s="138"/>
      <c r="D1" s="138"/>
      <c r="E1" s="138"/>
      <c r="F1" s="138"/>
    </row>
    <row r="2" spans="1:6" ht="18" customHeight="1" x14ac:dyDescent="0.15">
      <c r="A2" s="138"/>
      <c r="B2" s="138"/>
      <c r="C2" s="138"/>
      <c r="D2" s="138"/>
      <c r="E2" s="138"/>
      <c r="F2" s="138"/>
    </row>
    <row r="3" spans="1:6" ht="15" customHeight="1" x14ac:dyDescent="0.15">
      <c r="A3" s="151"/>
      <c r="B3" s="139"/>
      <c r="C3" s="139"/>
      <c r="D3" s="139"/>
      <c r="E3" s="139"/>
      <c r="F3" s="139"/>
    </row>
    <row r="4" spans="1:6" ht="18.95" customHeight="1" x14ac:dyDescent="0.15">
      <c r="A4" s="139" t="s">
        <v>84</v>
      </c>
      <c r="B4" s="139"/>
      <c r="C4" s="139"/>
      <c r="D4" s="139"/>
      <c r="E4" s="139"/>
      <c r="F4" s="139"/>
    </row>
    <row r="5" spans="1:6" ht="18.95" customHeight="1" x14ac:dyDescent="0.15">
      <c r="A5" s="139" t="s">
        <v>130</v>
      </c>
      <c r="B5" s="139"/>
      <c r="C5" s="139"/>
      <c r="D5" s="139"/>
      <c r="E5" s="152"/>
      <c r="F5" s="152"/>
    </row>
    <row r="6" spans="1:6" ht="18.95" customHeight="1" x14ac:dyDescent="0.15">
      <c r="A6" s="153" t="s">
        <v>131</v>
      </c>
      <c r="B6" s="153"/>
      <c r="C6" s="153"/>
      <c r="D6" s="153"/>
      <c r="E6" s="153"/>
      <c r="F6" s="153"/>
    </row>
    <row r="7" spans="1:6" ht="18.95" customHeight="1" x14ac:dyDescent="0.15">
      <c r="A7" s="3"/>
      <c r="B7" s="3"/>
      <c r="C7" s="3"/>
      <c r="D7" s="3"/>
      <c r="E7" s="4"/>
      <c r="F7" s="5" t="s">
        <v>1</v>
      </c>
    </row>
    <row r="8" spans="1:6" ht="18.95" customHeight="1" x14ac:dyDescent="0.15">
      <c r="A8" s="143" t="s">
        <v>2</v>
      </c>
      <c r="B8" s="143"/>
      <c r="C8" s="8" t="s">
        <v>3</v>
      </c>
      <c r="D8" s="8" t="s">
        <v>4</v>
      </c>
      <c r="E8" s="8" t="s">
        <v>5</v>
      </c>
      <c r="F8" s="8" t="s">
        <v>6</v>
      </c>
    </row>
    <row r="9" spans="1:6" ht="18.95" customHeight="1" x14ac:dyDescent="0.15">
      <c r="A9" s="155" t="s">
        <v>7</v>
      </c>
      <c r="B9" s="147" t="s">
        <v>8</v>
      </c>
      <c r="C9" s="1" t="s">
        <v>9</v>
      </c>
      <c r="D9" s="2">
        <v>0</v>
      </c>
      <c r="E9" s="6">
        <v>0.60396982338814664</v>
      </c>
      <c r="F9" s="1"/>
    </row>
    <row r="10" spans="1:6" ht="18.95" customHeight="1" x14ac:dyDescent="0.15">
      <c r="A10" s="156"/>
      <c r="B10" s="148"/>
      <c r="C10" s="1" t="s">
        <v>10</v>
      </c>
      <c r="D10" s="2">
        <v>0</v>
      </c>
      <c r="E10" s="6">
        <v>6.0396982338814667E-3</v>
      </c>
      <c r="F10" s="55" t="s">
        <v>125</v>
      </c>
    </row>
    <row r="11" spans="1:6" ht="18.95" customHeight="1" x14ac:dyDescent="0.15">
      <c r="A11" s="156"/>
      <c r="B11" s="148"/>
      <c r="C11" s="1" t="s">
        <v>11</v>
      </c>
      <c r="D11" s="2"/>
      <c r="E11" s="7"/>
      <c r="F11" s="55"/>
    </row>
    <row r="12" spans="1:6" ht="18.95" customHeight="1" x14ac:dyDescent="0.15">
      <c r="A12" s="156"/>
      <c r="B12" s="157"/>
      <c r="C12" s="8" t="s">
        <v>12</v>
      </c>
      <c r="D12" s="9">
        <f>SUM(D9:D11)</f>
        <v>0</v>
      </c>
      <c r="E12" s="7"/>
      <c r="F12" s="55"/>
    </row>
    <row r="13" spans="1:6" ht="18.95" customHeight="1" x14ac:dyDescent="0.15">
      <c r="A13" s="156"/>
      <c r="B13" s="147" t="s">
        <v>13</v>
      </c>
      <c r="C13" s="1" t="s">
        <v>14</v>
      </c>
      <c r="D13" s="2">
        <v>0</v>
      </c>
      <c r="E13" s="6">
        <v>0.18777858937732655</v>
      </c>
      <c r="F13" s="55"/>
    </row>
    <row r="14" spans="1:6" ht="18.95" customHeight="1" x14ac:dyDescent="0.15">
      <c r="A14" s="156"/>
      <c r="B14" s="148"/>
      <c r="C14" s="1" t="s">
        <v>15</v>
      </c>
      <c r="D14" s="2"/>
      <c r="E14" s="6"/>
      <c r="F14" s="55"/>
    </row>
    <row r="15" spans="1:6" ht="18.95" customHeight="1" x14ac:dyDescent="0.15">
      <c r="A15" s="156"/>
      <c r="B15" s="157"/>
      <c r="C15" s="8" t="s">
        <v>16</v>
      </c>
      <c r="D15" s="9">
        <f>SUM(D13:D14)</f>
        <v>0</v>
      </c>
      <c r="E15" s="7"/>
      <c r="F15" s="55"/>
    </row>
    <row r="16" spans="1:6" ht="18.95" customHeight="1" x14ac:dyDescent="0.15">
      <c r="A16" s="156"/>
      <c r="B16" s="147" t="s">
        <v>17</v>
      </c>
      <c r="C16" s="1" t="s">
        <v>18</v>
      </c>
      <c r="D16" s="2"/>
      <c r="E16" s="7"/>
      <c r="F16" s="56"/>
    </row>
    <row r="17" spans="1:6" ht="18.95" customHeight="1" x14ac:dyDescent="0.15">
      <c r="A17" s="156"/>
      <c r="B17" s="148"/>
      <c r="C17" s="1" t="s">
        <v>19</v>
      </c>
      <c r="D17" s="2"/>
      <c r="E17" s="7"/>
      <c r="F17" s="56"/>
    </row>
    <row r="18" spans="1:6" ht="18.95" customHeight="1" x14ac:dyDescent="0.15">
      <c r="A18" s="156"/>
      <c r="B18" s="148"/>
      <c r="C18" s="1" t="s">
        <v>20</v>
      </c>
      <c r="D18" s="2"/>
      <c r="E18" s="7"/>
      <c r="F18" s="55"/>
    </row>
    <row r="19" spans="1:6" ht="18.95" customHeight="1" x14ac:dyDescent="0.15">
      <c r="A19" s="156"/>
      <c r="B19" s="148"/>
      <c r="C19" s="1" t="s">
        <v>21</v>
      </c>
      <c r="D19" s="2"/>
      <c r="E19" s="7"/>
      <c r="F19" s="55"/>
    </row>
    <row r="20" spans="1:6" ht="18.95" customHeight="1" x14ac:dyDescent="0.15">
      <c r="A20" s="156"/>
      <c r="B20" s="148"/>
      <c r="C20" s="1" t="s">
        <v>22</v>
      </c>
      <c r="D20" s="2">
        <f>ROUNDDOWN((D15*3.8)/100,-1)</f>
        <v>0</v>
      </c>
      <c r="E20" s="6">
        <v>7.135540715255898E-3</v>
      </c>
      <c r="F20" s="55" t="s">
        <v>23</v>
      </c>
    </row>
    <row r="21" spans="1:6" ht="18.95" customHeight="1" x14ac:dyDescent="0.15">
      <c r="A21" s="156"/>
      <c r="B21" s="148"/>
      <c r="C21" s="1" t="s">
        <v>24</v>
      </c>
      <c r="D21" s="2">
        <f>ROUNDDOWN((D15*0.87)/100,-1)</f>
        <v>0</v>
      </c>
      <c r="E21" s="6">
        <v>1.6336708576389801E-3</v>
      </c>
      <c r="F21" s="55" t="s">
        <v>25</v>
      </c>
    </row>
    <row r="22" spans="1:6" ht="18.95" customHeight="1" x14ac:dyDescent="0.15">
      <c r="A22" s="156"/>
      <c r="B22" s="148"/>
      <c r="C22" s="1" t="s">
        <v>26</v>
      </c>
      <c r="D22" s="2"/>
      <c r="E22" s="7"/>
      <c r="F22" s="55"/>
    </row>
    <row r="23" spans="1:6" ht="18.95" customHeight="1" x14ac:dyDescent="0.15">
      <c r="A23" s="156"/>
      <c r="B23" s="148"/>
      <c r="C23" s="1" t="s">
        <v>27</v>
      </c>
      <c r="D23" s="2"/>
      <c r="E23" s="7"/>
      <c r="F23" s="55"/>
    </row>
    <row r="24" spans="1:6" ht="18.95" customHeight="1" x14ac:dyDescent="0.15">
      <c r="A24" s="156"/>
      <c r="B24" s="148"/>
      <c r="C24" s="1" t="s">
        <v>28</v>
      </c>
      <c r="D24" s="2"/>
      <c r="E24" s="7"/>
      <c r="F24" s="57"/>
    </row>
    <row r="25" spans="1:6" ht="18.95" customHeight="1" x14ac:dyDescent="0.15">
      <c r="A25" s="156"/>
      <c r="B25" s="148"/>
      <c r="C25" s="1" t="s">
        <v>29</v>
      </c>
      <c r="D25" s="2">
        <f>ROUNDDOWN(((D13+D9)*3.09)/100,-1)</f>
        <v>0</v>
      </c>
      <c r="E25" s="6">
        <v>2.4465011815288405E-2</v>
      </c>
      <c r="F25" s="58" t="s">
        <v>30</v>
      </c>
    </row>
    <row r="26" spans="1:6" ht="18.95" customHeight="1" x14ac:dyDescent="0.15">
      <c r="A26" s="156"/>
      <c r="B26" s="148"/>
      <c r="C26" s="1" t="s">
        <v>31</v>
      </c>
      <c r="D26" s="2"/>
      <c r="E26" s="6" t="s">
        <v>32</v>
      </c>
      <c r="F26" s="55"/>
    </row>
    <row r="27" spans="1:6" ht="18.95" customHeight="1" x14ac:dyDescent="0.15">
      <c r="A27" s="156"/>
      <c r="B27" s="148"/>
      <c r="C27" s="1" t="s">
        <v>33</v>
      </c>
      <c r="D27" s="2"/>
      <c r="E27" s="7"/>
      <c r="F27" s="55"/>
    </row>
    <row r="28" spans="1:6" ht="18.95" customHeight="1" x14ac:dyDescent="0.15">
      <c r="A28" s="156"/>
      <c r="B28" s="148"/>
      <c r="C28" s="1" t="s">
        <v>34</v>
      </c>
      <c r="D28" s="2"/>
      <c r="E28" s="7"/>
      <c r="F28" s="55"/>
    </row>
    <row r="29" spans="1:6" ht="18.95" customHeight="1" x14ac:dyDescent="0.15">
      <c r="A29" s="156"/>
      <c r="B29" s="148"/>
      <c r="C29" s="1" t="s">
        <v>35</v>
      </c>
      <c r="D29" s="2"/>
      <c r="E29" s="7"/>
      <c r="F29" s="55"/>
    </row>
    <row r="30" spans="1:6" ht="18.95" customHeight="1" x14ac:dyDescent="0.15">
      <c r="A30" s="156"/>
      <c r="B30" s="148"/>
      <c r="C30" s="1" t="s">
        <v>36</v>
      </c>
      <c r="D30" s="2"/>
      <c r="E30" s="7"/>
      <c r="F30" s="56"/>
    </row>
    <row r="31" spans="1:6" ht="18.95" customHeight="1" x14ac:dyDescent="0.15">
      <c r="A31" s="149"/>
      <c r="B31" s="149"/>
      <c r="C31" s="1" t="s">
        <v>37</v>
      </c>
      <c r="D31" s="2"/>
      <c r="E31" s="7"/>
      <c r="F31" s="56"/>
    </row>
    <row r="32" spans="1:6" ht="18.95" customHeight="1" x14ac:dyDescent="0.15">
      <c r="A32" s="149"/>
      <c r="B32" s="149"/>
      <c r="C32" s="1" t="s">
        <v>38</v>
      </c>
      <c r="D32" s="2"/>
      <c r="E32" s="7"/>
      <c r="F32" s="56"/>
    </row>
    <row r="33" spans="1:6" ht="18.95" customHeight="1" x14ac:dyDescent="0.15">
      <c r="A33" s="149"/>
      <c r="B33" s="149"/>
      <c r="C33" s="1" t="s">
        <v>39</v>
      </c>
      <c r="D33" s="2"/>
      <c r="E33" s="7"/>
      <c r="F33" s="56"/>
    </row>
    <row r="34" spans="1:6" ht="18.95" customHeight="1" x14ac:dyDescent="0.15">
      <c r="A34" s="150"/>
      <c r="B34" s="150"/>
      <c r="C34" s="8" t="s">
        <v>40</v>
      </c>
      <c r="D34" s="9">
        <f>SUM(D16:D33)</f>
        <v>0</v>
      </c>
      <c r="E34" s="7"/>
      <c r="F34" s="56"/>
    </row>
    <row r="35" spans="1:6" ht="18.95" customHeight="1" x14ac:dyDescent="0.15">
      <c r="A35" s="144" t="s">
        <v>7</v>
      </c>
      <c r="B35" s="145"/>
      <c r="C35" s="146"/>
      <c r="D35" s="9">
        <f>D34+D15+D12</f>
        <v>0</v>
      </c>
      <c r="E35" s="7"/>
      <c r="F35" s="55" t="s">
        <v>81</v>
      </c>
    </row>
    <row r="36" spans="1:6" ht="18.95" customHeight="1" x14ac:dyDescent="0.15">
      <c r="A36" s="140" t="s">
        <v>41</v>
      </c>
      <c r="B36" s="141"/>
      <c r="C36" s="142"/>
      <c r="D36" s="2">
        <f>ROUNDDOWN((D35*4.7)/100,-1)</f>
        <v>0</v>
      </c>
      <c r="E36" s="6">
        <v>3.9058012136886887E-2</v>
      </c>
      <c r="F36" s="55" t="s">
        <v>42</v>
      </c>
    </row>
    <row r="37" spans="1:6" ht="18.95" customHeight="1" x14ac:dyDescent="0.15">
      <c r="A37" s="140" t="s">
        <v>43</v>
      </c>
      <c r="B37" s="141"/>
      <c r="C37" s="142"/>
      <c r="D37" s="2">
        <f>ROUNDDOWN(((D15+D34+D36)*15)/100,-1)</f>
        <v>0</v>
      </c>
      <c r="E37" s="6">
        <v>3.9010591694520071E-2</v>
      </c>
      <c r="F37" s="55" t="s">
        <v>82</v>
      </c>
    </row>
    <row r="38" spans="1:6" ht="18.95" customHeight="1" x14ac:dyDescent="0.15">
      <c r="A38" s="140" t="s">
        <v>44</v>
      </c>
      <c r="B38" s="141"/>
      <c r="C38" s="142"/>
      <c r="D38" s="2">
        <f>D37+D36+D35</f>
        <v>0</v>
      </c>
      <c r="E38" s="7"/>
      <c r="F38" s="55" t="s">
        <v>45</v>
      </c>
    </row>
    <row r="39" spans="1:6" ht="18.95" customHeight="1" x14ac:dyDescent="0.15">
      <c r="A39" s="140" t="s">
        <v>46</v>
      </c>
      <c r="B39" s="141"/>
      <c r="C39" s="142"/>
      <c r="D39" s="2">
        <f>ROUNDDOWN((D38*10)/100,-1)</f>
        <v>0</v>
      </c>
      <c r="E39" s="6">
        <v>9.0909061781055053E-2</v>
      </c>
      <c r="F39" s="56"/>
    </row>
    <row r="40" spans="1:6" ht="18.95" customHeight="1" x14ac:dyDescent="0.15">
      <c r="A40" s="154" t="s">
        <v>47</v>
      </c>
      <c r="B40" s="154"/>
      <c r="C40" s="154"/>
      <c r="D40" s="9">
        <v>0</v>
      </c>
      <c r="E40" s="10">
        <f>SUM(E9:E39)</f>
        <v>1</v>
      </c>
      <c r="F40" s="122"/>
    </row>
  </sheetData>
  <mergeCells count="16">
    <mergeCell ref="A39:C39"/>
    <mergeCell ref="A40:C40"/>
    <mergeCell ref="A9:A34"/>
    <mergeCell ref="B9:B12"/>
    <mergeCell ref="B13:B15"/>
    <mergeCell ref="A1:F2"/>
    <mergeCell ref="A4:F4"/>
    <mergeCell ref="A38:C38"/>
    <mergeCell ref="A8:B8"/>
    <mergeCell ref="A35:C35"/>
    <mergeCell ref="A36:C36"/>
    <mergeCell ref="A37:C37"/>
    <mergeCell ref="B16:B34"/>
    <mergeCell ref="A3:F3"/>
    <mergeCell ref="A5:F5"/>
    <mergeCell ref="A6:F6"/>
  </mergeCells>
  <phoneticPr fontId="9" type="noConversion"/>
  <pageMargins left="0.25" right="0.25" top="0.61" bottom="0.62" header="0.3" footer="0.3"/>
  <pageSetup paperSize="9" orientation="portrait" r:id="rId1"/>
  <headerFooter>
    <oddFooter>&amp;R(재)국립극단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view="pageBreakPreview" zoomScale="90" zoomScaleNormal="100" zoomScaleSheetLayoutView="90" workbookViewId="0">
      <selection activeCell="G11" sqref="G11:H11"/>
    </sheetView>
  </sheetViews>
  <sheetFormatPr defaultRowHeight="13.5" x14ac:dyDescent="0.15"/>
  <cols>
    <col min="2" max="10" width="9.625" customWidth="1"/>
    <col min="11" max="11" width="16.625" customWidth="1"/>
    <col min="12" max="12" width="14.125" customWidth="1"/>
  </cols>
  <sheetData>
    <row r="1" spans="1:12" ht="39.950000000000003" customHeight="1" x14ac:dyDescent="0.15">
      <c r="A1" s="158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39.950000000000003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39.950000000000003" customHeight="1" x14ac:dyDescent="0.15">
      <c r="A3" s="159" t="s">
        <v>120</v>
      </c>
      <c r="B3" s="159"/>
      <c r="C3" s="159"/>
      <c r="D3" s="159"/>
      <c r="E3" s="159"/>
      <c r="F3" s="159"/>
      <c r="G3" s="159"/>
      <c r="H3" s="11"/>
      <c r="I3" s="12"/>
      <c r="J3" s="12"/>
      <c r="K3" s="160"/>
      <c r="L3" s="160"/>
    </row>
    <row r="4" spans="1:12" ht="39.950000000000003" customHeight="1" x14ac:dyDescent="0.15">
      <c r="A4" s="161" t="s">
        <v>55</v>
      </c>
      <c r="B4" s="163" t="s">
        <v>56</v>
      </c>
      <c r="C4" s="164"/>
      <c r="D4" s="167" t="s">
        <v>57</v>
      </c>
      <c r="E4" s="167" t="s">
        <v>58</v>
      </c>
      <c r="F4" s="167" t="s">
        <v>59</v>
      </c>
      <c r="G4" s="163" t="s">
        <v>60</v>
      </c>
      <c r="H4" s="169"/>
      <c r="I4" s="163" t="s">
        <v>61</v>
      </c>
      <c r="J4" s="169"/>
      <c r="K4" s="167" t="s">
        <v>62</v>
      </c>
      <c r="L4" s="167" t="s">
        <v>63</v>
      </c>
    </row>
    <row r="5" spans="1:12" ht="39.950000000000003" customHeight="1" x14ac:dyDescent="0.15">
      <c r="A5" s="162"/>
      <c r="B5" s="165"/>
      <c r="C5" s="166"/>
      <c r="D5" s="168"/>
      <c r="E5" s="168"/>
      <c r="F5" s="168"/>
      <c r="G5" s="165"/>
      <c r="H5" s="166"/>
      <c r="I5" s="165"/>
      <c r="J5" s="166"/>
      <c r="K5" s="168"/>
      <c r="L5" s="168"/>
    </row>
    <row r="6" spans="1:12" ht="39.950000000000003" customHeight="1" x14ac:dyDescent="0.15">
      <c r="A6" s="48"/>
      <c r="B6" s="174" t="s">
        <v>51</v>
      </c>
      <c r="C6" s="175"/>
      <c r="D6" s="47"/>
      <c r="E6" s="47"/>
      <c r="F6" s="47"/>
      <c r="G6" s="176"/>
      <c r="H6" s="177"/>
      <c r="I6" s="176"/>
      <c r="J6" s="177"/>
      <c r="K6" s="52">
        <v>0</v>
      </c>
      <c r="L6" s="48"/>
    </row>
    <row r="7" spans="1:12" ht="39.950000000000003" customHeight="1" x14ac:dyDescent="0.15">
      <c r="A7" s="48"/>
      <c r="B7" s="174" t="s">
        <v>64</v>
      </c>
      <c r="C7" s="175"/>
      <c r="D7" s="48"/>
      <c r="E7" s="53"/>
      <c r="F7" s="48"/>
      <c r="G7" s="176">
        <v>0</v>
      </c>
      <c r="H7" s="177"/>
      <c r="I7" s="176"/>
      <c r="J7" s="177"/>
      <c r="K7" s="54"/>
      <c r="L7" s="48"/>
    </row>
    <row r="8" spans="1:12" ht="39.950000000000003" customHeight="1" x14ac:dyDescent="0.15">
      <c r="A8" s="48"/>
      <c r="B8" s="174" t="s">
        <v>65</v>
      </c>
      <c r="C8" s="175"/>
      <c r="D8" s="48"/>
      <c r="E8" s="53"/>
      <c r="F8" s="48"/>
      <c r="G8" s="176"/>
      <c r="H8" s="177"/>
      <c r="I8" s="176">
        <v>0</v>
      </c>
      <c r="J8" s="177"/>
      <c r="K8" s="54"/>
      <c r="L8" s="48"/>
    </row>
    <row r="9" spans="1:12" ht="39.950000000000003" customHeight="1" x14ac:dyDescent="0.15">
      <c r="A9" s="48"/>
      <c r="B9" s="101"/>
      <c r="C9" s="102"/>
      <c r="D9" s="48"/>
      <c r="E9" s="53"/>
      <c r="F9" s="48"/>
      <c r="G9" s="99"/>
      <c r="H9" s="100"/>
      <c r="I9" s="99"/>
      <c r="J9" s="100"/>
      <c r="K9" s="54"/>
      <c r="L9" s="48"/>
    </row>
    <row r="10" spans="1:12" ht="39.950000000000003" customHeight="1" x14ac:dyDescent="0.15">
      <c r="A10" s="48">
        <v>1</v>
      </c>
      <c r="B10" s="174" t="s">
        <v>320</v>
      </c>
      <c r="C10" s="175"/>
      <c r="D10" s="48"/>
      <c r="E10" s="53"/>
      <c r="F10" s="48"/>
      <c r="G10" s="176">
        <v>0</v>
      </c>
      <c r="H10" s="177"/>
      <c r="I10" s="176">
        <v>0</v>
      </c>
      <c r="J10" s="177"/>
      <c r="K10" s="54"/>
      <c r="L10" s="48"/>
    </row>
    <row r="11" spans="1:12" ht="39.950000000000003" customHeight="1" x14ac:dyDescent="0.15">
      <c r="A11" s="48">
        <v>2</v>
      </c>
      <c r="B11" s="174" t="s">
        <v>321</v>
      </c>
      <c r="C11" s="175"/>
      <c r="D11" s="48"/>
      <c r="E11" s="53"/>
      <c r="F11" s="48"/>
      <c r="G11" s="176">
        <v>0</v>
      </c>
      <c r="H11" s="177"/>
      <c r="I11" s="176">
        <v>0</v>
      </c>
      <c r="J11" s="177"/>
      <c r="K11" s="54"/>
      <c r="L11" s="48"/>
    </row>
    <row r="12" spans="1:12" ht="42" customHeight="1" x14ac:dyDescent="0.15">
      <c r="A12" s="15"/>
      <c r="B12" s="170"/>
      <c r="C12" s="171"/>
      <c r="D12" s="15"/>
      <c r="E12" s="16"/>
      <c r="F12" s="15"/>
      <c r="G12" s="172"/>
      <c r="H12" s="173"/>
      <c r="I12" s="172"/>
      <c r="J12" s="173"/>
      <c r="K12" s="17"/>
      <c r="L12" s="13"/>
    </row>
  </sheetData>
  <mergeCells count="30">
    <mergeCell ref="B7:C7"/>
    <mergeCell ref="G7:H7"/>
    <mergeCell ref="I7:J7"/>
    <mergeCell ref="B6:C6"/>
    <mergeCell ref="B10:C10"/>
    <mergeCell ref="G6:H6"/>
    <mergeCell ref="I6:J6"/>
    <mergeCell ref="B12:C12"/>
    <mergeCell ref="G12:H12"/>
    <mergeCell ref="I12:J12"/>
    <mergeCell ref="B8:C8"/>
    <mergeCell ref="G8:H8"/>
    <mergeCell ref="I8:J8"/>
    <mergeCell ref="B11:C11"/>
    <mergeCell ref="G11:H11"/>
    <mergeCell ref="I11:J11"/>
    <mergeCell ref="G10:H10"/>
    <mergeCell ref="I10:J10"/>
    <mergeCell ref="A1:L2"/>
    <mergeCell ref="A3:G3"/>
    <mergeCell ref="K3:L3"/>
    <mergeCell ref="A4:A5"/>
    <mergeCell ref="B4:C5"/>
    <mergeCell ref="D4:D5"/>
    <mergeCell ref="E4:E5"/>
    <mergeCell ref="F4:F5"/>
    <mergeCell ref="G4:H5"/>
    <mergeCell ref="I4:J5"/>
    <mergeCell ref="K4:K5"/>
    <mergeCell ref="L4:L5"/>
  </mergeCells>
  <phoneticPr fontId="9" type="noConversion"/>
  <pageMargins left="0.25" right="0.25" top="0.75" bottom="0.75" header="0.3" footer="0.3"/>
  <pageSetup paperSize="9" orientation="landscape" r:id="rId1"/>
  <headerFooter>
    <oddFooter>&amp;R
(재)국립극단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showGridLines="0" view="pageBreakPreview" zoomScale="90" zoomScaleNormal="100" zoomScaleSheetLayoutView="90" workbookViewId="0">
      <selection activeCell="I189" sqref="I189"/>
    </sheetView>
  </sheetViews>
  <sheetFormatPr defaultRowHeight="13.5" x14ac:dyDescent="0.15"/>
  <cols>
    <col min="1" max="1" width="4.375" customWidth="1"/>
    <col min="2" max="2" width="12" customWidth="1"/>
    <col min="3" max="3" width="11" customWidth="1"/>
    <col min="4" max="4" width="18.125" customWidth="1"/>
    <col min="5" max="6" width="5.625" customWidth="1"/>
    <col min="7" max="7" width="10.625" customWidth="1"/>
    <col min="8" max="8" width="12.625" customWidth="1"/>
    <col min="9" max="9" width="10.625" customWidth="1"/>
    <col min="10" max="10" width="12.625" customWidth="1"/>
    <col min="11" max="11" width="14.375" customWidth="1"/>
    <col min="12" max="12" width="8.875" customWidth="1"/>
  </cols>
  <sheetData>
    <row r="1" spans="1:12" ht="18" customHeight="1" x14ac:dyDescent="0.15">
      <c r="A1" s="158" t="s">
        <v>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8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8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 x14ac:dyDescent="0.15">
      <c r="A4" s="159" t="str">
        <f>금액집계!A3</f>
        <v>국립극단 서계동 공연시설물 보수공사</v>
      </c>
      <c r="B4" s="159"/>
      <c r="C4" s="159"/>
      <c r="D4" s="159"/>
      <c r="E4" s="159"/>
      <c r="F4" s="159"/>
      <c r="G4" s="159"/>
      <c r="H4" s="11"/>
      <c r="I4" s="12"/>
      <c r="J4" s="12"/>
      <c r="K4" s="160" t="s">
        <v>323</v>
      </c>
      <c r="L4" s="160"/>
    </row>
    <row r="5" spans="1:12" ht="18" customHeight="1" x14ac:dyDescent="0.15">
      <c r="A5" s="188" t="s">
        <v>55</v>
      </c>
      <c r="B5" s="190" t="s">
        <v>66</v>
      </c>
      <c r="C5" s="191"/>
      <c r="D5" s="194" t="s">
        <v>67</v>
      </c>
      <c r="E5" s="194" t="s">
        <v>58</v>
      </c>
      <c r="F5" s="194" t="s">
        <v>59</v>
      </c>
      <c r="G5" s="196" t="s">
        <v>60</v>
      </c>
      <c r="H5" s="197"/>
      <c r="I5" s="196" t="s">
        <v>61</v>
      </c>
      <c r="J5" s="197"/>
      <c r="K5" s="194" t="s">
        <v>62</v>
      </c>
      <c r="L5" s="194" t="s">
        <v>63</v>
      </c>
    </row>
    <row r="6" spans="1:12" ht="18" customHeight="1" x14ac:dyDescent="0.15">
      <c r="A6" s="189"/>
      <c r="B6" s="192"/>
      <c r="C6" s="193"/>
      <c r="D6" s="195"/>
      <c r="E6" s="195"/>
      <c r="F6" s="195"/>
      <c r="G6" s="46" t="s">
        <v>68</v>
      </c>
      <c r="H6" s="46" t="s">
        <v>69</v>
      </c>
      <c r="I6" s="46" t="s">
        <v>70</v>
      </c>
      <c r="J6" s="46" t="s">
        <v>69</v>
      </c>
      <c r="K6" s="195"/>
      <c r="L6" s="195"/>
    </row>
    <row r="7" spans="1:12" ht="18" customHeight="1" x14ac:dyDescent="0.15">
      <c r="A7" s="18"/>
      <c r="B7" s="200" t="s">
        <v>78</v>
      </c>
      <c r="C7" s="201"/>
      <c r="D7" s="38"/>
      <c r="E7" s="39"/>
      <c r="F7" s="38"/>
      <c r="G7" s="40"/>
      <c r="H7" s="36"/>
      <c r="I7" s="36"/>
      <c r="J7" s="36"/>
      <c r="K7" s="36">
        <f>K10+K14</f>
        <v>0</v>
      </c>
      <c r="L7" s="38"/>
    </row>
    <row r="8" spans="1:12" ht="18" customHeight="1" x14ac:dyDescent="0.15">
      <c r="A8" s="66">
        <v>1</v>
      </c>
      <c r="B8" s="202" t="s">
        <v>318</v>
      </c>
      <c r="C8" s="203"/>
      <c r="D8" s="50"/>
      <c r="E8" s="26">
        <v>1</v>
      </c>
      <c r="F8" s="50" t="s">
        <v>79</v>
      </c>
      <c r="G8" s="27"/>
      <c r="H8" s="27">
        <v>0</v>
      </c>
      <c r="I8" s="27"/>
      <c r="J8" s="27">
        <v>0</v>
      </c>
      <c r="K8" s="28"/>
      <c r="L8" s="50"/>
    </row>
    <row r="9" spans="1:12" ht="18" customHeight="1" x14ac:dyDescent="0.15">
      <c r="A9" s="50"/>
      <c r="B9" s="198"/>
      <c r="C9" s="199"/>
      <c r="D9" s="50"/>
      <c r="E9" s="25"/>
      <c r="F9" s="50"/>
      <c r="G9" s="27"/>
      <c r="H9" s="27"/>
      <c r="I9" s="27"/>
      <c r="J9" s="27"/>
      <c r="K9" s="28"/>
      <c r="L9" s="50"/>
    </row>
    <row r="10" spans="1:12" ht="18" customHeight="1" x14ac:dyDescent="0.15">
      <c r="A10" s="50"/>
      <c r="B10" s="202" t="s">
        <v>80</v>
      </c>
      <c r="C10" s="203"/>
      <c r="D10" s="50"/>
      <c r="E10" s="26"/>
      <c r="F10" s="50"/>
      <c r="G10" s="27"/>
      <c r="H10" s="28"/>
      <c r="I10" s="27"/>
      <c r="J10" s="27"/>
      <c r="K10" s="28">
        <f>J8+H8</f>
        <v>0</v>
      </c>
      <c r="L10" s="50"/>
    </row>
    <row r="11" spans="1:12" ht="18" customHeight="1" x14ac:dyDescent="0.15">
      <c r="A11" s="50"/>
      <c r="B11" s="202"/>
      <c r="C11" s="203"/>
      <c r="D11" s="50"/>
      <c r="E11" s="26"/>
      <c r="F11" s="50"/>
      <c r="G11" s="27"/>
      <c r="H11" s="27"/>
      <c r="I11" s="27"/>
      <c r="J11" s="27"/>
      <c r="K11" s="28"/>
      <c r="L11" s="50"/>
    </row>
    <row r="12" spans="1:12" ht="18" customHeight="1" x14ac:dyDescent="0.15">
      <c r="A12" s="66">
        <v>2</v>
      </c>
      <c r="B12" s="202" t="s">
        <v>319</v>
      </c>
      <c r="C12" s="203"/>
      <c r="D12" s="50"/>
      <c r="E12" s="26">
        <v>1</v>
      </c>
      <c r="F12" s="50" t="s">
        <v>79</v>
      </c>
      <c r="G12" s="27"/>
      <c r="H12" s="27">
        <v>0</v>
      </c>
      <c r="I12" s="27"/>
      <c r="J12" s="27">
        <v>0</v>
      </c>
      <c r="K12" s="28"/>
      <c r="L12" s="50"/>
    </row>
    <row r="13" spans="1:12" ht="18" customHeight="1" x14ac:dyDescent="0.15">
      <c r="A13" s="50"/>
      <c r="B13" s="198"/>
      <c r="C13" s="199"/>
      <c r="D13" s="50"/>
      <c r="E13" s="26"/>
      <c r="F13" s="50"/>
      <c r="G13" s="27"/>
      <c r="H13" s="27"/>
      <c r="I13" s="27"/>
      <c r="J13" s="27"/>
      <c r="K13" s="28"/>
      <c r="L13" s="50"/>
    </row>
    <row r="14" spans="1:12" ht="18" customHeight="1" x14ac:dyDescent="0.15">
      <c r="A14" s="50"/>
      <c r="B14" s="202" t="s">
        <v>80</v>
      </c>
      <c r="C14" s="203"/>
      <c r="D14" s="50"/>
      <c r="E14" s="29"/>
      <c r="F14" s="50"/>
      <c r="G14" s="27"/>
      <c r="H14" s="27"/>
      <c r="I14" s="27"/>
      <c r="J14" s="28"/>
      <c r="K14" s="28">
        <f>J12+H12</f>
        <v>0</v>
      </c>
      <c r="L14" s="50"/>
    </row>
    <row r="15" spans="1:12" ht="18" customHeight="1" x14ac:dyDescent="0.15">
      <c r="A15" s="50"/>
      <c r="B15" s="202"/>
      <c r="C15" s="203"/>
      <c r="D15" s="50"/>
      <c r="E15" s="26"/>
      <c r="F15" s="50"/>
      <c r="G15" s="27"/>
      <c r="H15" s="30"/>
      <c r="I15" s="27"/>
      <c r="J15" s="27"/>
      <c r="K15" s="28"/>
      <c r="L15" s="50"/>
    </row>
    <row r="16" spans="1:12" ht="18" customHeight="1" x14ac:dyDescent="0.15">
      <c r="A16" s="50"/>
      <c r="B16" s="198"/>
      <c r="C16" s="199"/>
      <c r="D16" s="50"/>
      <c r="E16" s="31"/>
      <c r="F16" s="50"/>
      <c r="G16" s="30"/>
      <c r="H16" s="30"/>
      <c r="I16" s="27"/>
      <c r="J16" s="27"/>
      <c r="K16" s="28"/>
      <c r="L16" s="50"/>
    </row>
    <row r="17" spans="1:12" ht="18" customHeight="1" x14ac:dyDescent="0.15">
      <c r="A17" s="50"/>
      <c r="B17" s="198"/>
      <c r="C17" s="199"/>
      <c r="D17" s="50"/>
      <c r="E17" s="31"/>
      <c r="F17" s="50"/>
      <c r="G17" s="30"/>
      <c r="H17" s="30"/>
      <c r="I17" s="27"/>
      <c r="J17" s="27"/>
      <c r="K17" s="28"/>
      <c r="L17" s="50"/>
    </row>
    <row r="18" spans="1:12" ht="18" customHeight="1" x14ac:dyDescent="0.15">
      <c r="A18" s="50"/>
      <c r="B18" s="202"/>
      <c r="C18" s="203"/>
      <c r="D18" s="49"/>
      <c r="E18" s="31"/>
      <c r="F18" s="50"/>
      <c r="G18" s="27"/>
      <c r="H18" s="27"/>
      <c r="I18" s="27"/>
      <c r="J18" s="27"/>
      <c r="K18" s="32"/>
      <c r="L18" s="50"/>
    </row>
    <row r="19" spans="1:12" ht="18" customHeight="1" x14ac:dyDescent="0.15">
      <c r="A19" s="51"/>
      <c r="B19" s="202"/>
      <c r="C19" s="203"/>
      <c r="D19" s="50"/>
      <c r="E19" s="31"/>
      <c r="F19" s="50"/>
      <c r="G19" s="27"/>
      <c r="H19" s="27"/>
      <c r="I19" s="27"/>
      <c r="J19" s="27"/>
      <c r="K19" s="28"/>
      <c r="L19" s="50"/>
    </row>
    <row r="20" spans="1:12" ht="18" customHeight="1" x14ac:dyDescent="0.15">
      <c r="A20" s="51"/>
      <c r="B20" s="198"/>
      <c r="C20" s="199"/>
      <c r="D20" s="50"/>
      <c r="E20" s="33"/>
      <c r="F20" s="50"/>
      <c r="G20" s="30"/>
      <c r="H20" s="30"/>
      <c r="I20" s="27"/>
      <c r="J20" s="27"/>
      <c r="K20" s="34"/>
      <c r="L20" s="50"/>
    </row>
    <row r="21" spans="1:12" ht="18" customHeight="1" x14ac:dyDescent="0.15">
      <c r="A21" s="51"/>
      <c r="B21" s="202"/>
      <c r="C21" s="203"/>
      <c r="D21" s="24"/>
      <c r="E21" s="24"/>
      <c r="F21" s="24"/>
      <c r="G21" s="24"/>
      <c r="H21" s="24"/>
      <c r="I21" s="24"/>
      <c r="J21" s="24"/>
      <c r="K21" s="28"/>
      <c r="L21" s="50"/>
    </row>
    <row r="22" spans="1:12" ht="18" customHeight="1" x14ac:dyDescent="0.15">
      <c r="A22" s="50"/>
      <c r="B22" s="202"/>
      <c r="C22" s="203"/>
      <c r="D22" s="50"/>
      <c r="E22" s="31"/>
      <c r="F22" s="50"/>
      <c r="G22" s="27"/>
      <c r="H22" s="27"/>
      <c r="I22" s="35"/>
      <c r="J22" s="35"/>
      <c r="K22" s="28"/>
      <c r="L22" s="50"/>
    </row>
    <row r="23" spans="1:12" ht="18" customHeight="1" x14ac:dyDescent="0.15">
      <c r="A23" s="50"/>
      <c r="B23" s="202"/>
      <c r="C23" s="203"/>
      <c r="D23" s="50"/>
      <c r="E23" s="31"/>
      <c r="F23" s="50"/>
      <c r="G23" s="27"/>
      <c r="H23" s="27"/>
      <c r="I23" s="35"/>
      <c r="J23" s="35"/>
      <c r="K23" s="28"/>
      <c r="L23" s="50"/>
    </row>
    <row r="24" spans="1:12" ht="18" customHeight="1" x14ac:dyDescent="0.15">
      <c r="A24" s="50"/>
      <c r="B24" s="202"/>
      <c r="C24" s="203"/>
      <c r="D24" s="50"/>
      <c r="E24" s="31"/>
      <c r="F24" s="50"/>
      <c r="G24" s="27"/>
      <c r="H24" s="27"/>
      <c r="I24" s="27"/>
      <c r="J24" s="27"/>
      <c r="K24" s="28"/>
      <c r="L24" s="50"/>
    </row>
    <row r="25" spans="1:12" ht="18" customHeight="1" x14ac:dyDescent="0.15">
      <c r="A25" s="50"/>
      <c r="B25" s="202"/>
      <c r="C25" s="203"/>
      <c r="D25" s="50"/>
      <c r="E25" s="31"/>
      <c r="F25" s="50"/>
      <c r="G25" s="27"/>
      <c r="H25" s="27"/>
      <c r="I25" s="27"/>
      <c r="J25" s="27"/>
      <c r="K25" s="28"/>
      <c r="L25" s="50"/>
    </row>
    <row r="26" spans="1:12" ht="18" customHeight="1" x14ac:dyDescent="0.15">
      <c r="A26" s="59"/>
      <c r="B26" s="63"/>
      <c r="C26" s="64"/>
      <c r="D26" s="59"/>
      <c r="E26" s="31"/>
      <c r="F26" s="59"/>
      <c r="G26" s="27"/>
      <c r="H26" s="27"/>
      <c r="I26" s="27"/>
      <c r="J26" s="27"/>
      <c r="K26" s="28"/>
      <c r="L26" s="59"/>
    </row>
    <row r="27" spans="1:12" ht="18" customHeight="1" x14ac:dyDescent="0.15">
      <c r="A27" s="50"/>
      <c r="B27" s="202"/>
      <c r="C27" s="203"/>
      <c r="D27" s="50"/>
      <c r="E27" s="31"/>
      <c r="F27" s="50"/>
      <c r="G27" s="27"/>
      <c r="H27" s="27"/>
      <c r="I27" s="27"/>
      <c r="J27" s="27"/>
      <c r="K27" s="28"/>
      <c r="L27" s="50"/>
    </row>
    <row r="28" spans="1:12" ht="18" customHeight="1" x14ac:dyDescent="0.15">
      <c r="A28" s="50"/>
      <c r="B28" s="202"/>
      <c r="C28" s="203"/>
      <c r="D28" s="50"/>
      <c r="E28" s="31"/>
      <c r="F28" s="50"/>
      <c r="G28" s="27"/>
      <c r="H28" s="27"/>
      <c r="I28" s="27"/>
      <c r="J28" s="27"/>
      <c r="K28" s="28"/>
      <c r="L28" s="50"/>
    </row>
    <row r="29" spans="1:12" ht="18" customHeight="1" x14ac:dyDescent="0.15">
      <c r="A29" s="158" t="s">
        <v>83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18" customHeight="1" x14ac:dyDescent="0.1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18" customHeight="1" x14ac:dyDescent="0.15">
      <c r="A31" s="159" t="str">
        <f>금액집계!A3</f>
        <v>국립극단 서계동 공연시설물 보수공사</v>
      </c>
      <c r="B31" s="159"/>
      <c r="C31" s="159"/>
      <c r="D31" s="159"/>
      <c r="E31" s="159"/>
      <c r="F31" s="159"/>
      <c r="G31" s="159"/>
      <c r="H31" s="11"/>
      <c r="I31" s="12"/>
      <c r="J31" s="12"/>
      <c r="K31" s="160" t="s">
        <v>323</v>
      </c>
      <c r="L31" s="160"/>
    </row>
    <row r="32" spans="1:12" ht="17.100000000000001" customHeight="1" x14ac:dyDescent="0.15">
      <c r="A32" s="188" t="s">
        <v>55</v>
      </c>
      <c r="B32" s="190" t="s">
        <v>66</v>
      </c>
      <c r="C32" s="191"/>
      <c r="D32" s="194" t="s">
        <v>67</v>
      </c>
      <c r="E32" s="194" t="s">
        <v>58</v>
      </c>
      <c r="F32" s="194" t="s">
        <v>59</v>
      </c>
      <c r="G32" s="196" t="s">
        <v>60</v>
      </c>
      <c r="H32" s="197"/>
      <c r="I32" s="196" t="s">
        <v>61</v>
      </c>
      <c r="J32" s="197"/>
      <c r="K32" s="194" t="s">
        <v>62</v>
      </c>
      <c r="L32" s="194" t="s">
        <v>63</v>
      </c>
    </row>
    <row r="33" spans="1:12" ht="17.100000000000001" customHeight="1" x14ac:dyDescent="0.15">
      <c r="A33" s="189"/>
      <c r="B33" s="192"/>
      <c r="C33" s="193"/>
      <c r="D33" s="195"/>
      <c r="E33" s="195"/>
      <c r="F33" s="195"/>
      <c r="G33" s="46" t="s">
        <v>68</v>
      </c>
      <c r="H33" s="46" t="s">
        <v>69</v>
      </c>
      <c r="I33" s="46" t="s">
        <v>70</v>
      </c>
      <c r="J33" s="46" t="s">
        <v>69</v>
      </c>
      <c r="K33" s="195"/>
      <c r="L33" s="195"/>
    </row>
    <row r="34" spans="1:12" ht="17.100000000000001" customHeight="1" x14ac:dyDescent="0.15">
      <c r="A34" s="18"/>
      <c r="B34" s="200" t="s">
        <v>53</v>
      </c>
      <c r="C34" s="201"/>
      <c r="D34" s="19"/>
      <c r="E34" s="20"/>
      <c r="F34" s="19"/>
      <c r="G34" s="14"/>
      <c r="H34" s="21"/>
      <c r="I34" s="21"/>
      <c r="J34" s="21"/>
      <c r="K34" s="36">
        <v>0</v>
      </c>
      <c r="L34" s="19"/>
    </row>
    <row r="35" spans="1:12" ht="17.100000000000001" customHeight="1" x14ac:dyDescent="0.15">
      <c r="A35" s="66"/>
      <c r="B35" s="184" t="s">
        <v>132</v>
      </c>
      <c r="C35" s="185"/>
      <c r="D35" s="23"/>
      <c r="E35" s="25"/>
      <c r="F35" s="59"/>
      <c r="G35" s="27"/>
      <c r="H35" s="27"/>
      <c r="I35" s="27"/>
      <c r="J35" s="27"/>
      <c r="K35" s="28"/>
      <c r="L35" s="23"/>
    </row>
    <row r="36" spans="1:12" ht="17.100000000000001" customHeight="1" x14ac:dyDescent="0.15">
      <c r="A36" s="66">
        <v>1</v>
      </c>
      <c r="B36" s="204" t="str">
        <f>물량산출근거!B8</f>
        <v>트러스 수평재 설치</v>
      </c>
      <c r="C36" s="205"/>
      <c r="D36" s="59"/>
      <c r="E36" s="25"/>
      <c r="F36" s="59"/>
      <c r="G36" s="27"/>
      <c r="H36" s="27"/>
      <c r="I36" s="27"/>
      <c r="J36" s="27"/>
      <c r="K36" s="28"/>
      <c r="L36" s="59"/>
    </row>
    <row r="37" spans="1:12" ht="17.100000000000001" customHeight="1" x14ac:dyDescent="0.15">
      <c r="A37" s="66"/>
      <c r="B37" s="186" t="str">
        <f>물량산출근거!B9</f>
        <v>수평재 설치</v>
      </c>
      <c r="C37" s="187"/>
      <c r="D37" s="59" t="str">
        <f>물량산출근거!D9</f>
        <v>2L-70*70*6t</v>
      </c>
      <c r="E37" s="25">
        <f>물량산출근거!I9</f>
        <v>1148.4000000000001</v>
      </c>
      <c r="F37" s="59" t="str">
        <f>물량산출근거!E10</f>
        <v>kg</v>
      </c>
      <c r="G37" s="27">
        <v>0</v>
      </c>
      <c r="H37" s="27">
        <f>ROUNDDOWN((G37*E37),-1)</f>
        <v>0</v>
      </c>
      <c r="I37" s="27"/>
      <c r="J37" s="27"/>
      <c r="K37" s="27">
        <f>H37</f>
        <v>0</v>
      </c>
      <c r="L37" s="59"/>
    </row>
    <row r="38" spans="1:12" ht="17.100000000000001" customHeight="1" x14ac:dyDescent="0.15">
      <c r="A38" s="50"/>
      <c r="B38" s="186" t="str">
        <f>물량산출근거!B10</f>
        <v>연결 플레이트 설치</v>
      </c>
      <c r="C38" s="187"/>
      <c r="D38" s="59" t="str">
        <f>물량산출근거!D10</f>
        <v>200*200*6t(60개)</v>
      </c>
      <c r="E38" s="25">
        <f>물량산출근거!I10</f>
        <v>113.03999999999999</v>
      </c>
      <c r="F38" s="59" t="str">
        <f>물량산출근거!E10</f>
        <v>kg</v>
      </c>
      <c r="G38" s="27">
        <v>0</v>
      </c>
      <c r="H38" s="27">
        <f t="shared" ref="H38:H39" si="0">ROUNDDOWN((G38*E38),-1)</f>
        <v>0</v>
      </c>
      <c r="I38" s="27"/>
      <c r="J38" s="27"/>
      <c r="K38" s="27">
        <f t="shared" ref="K38" si="1">H38</f>
        <v>0</v>
      </c>
      <c r="L38" s="23"/>
    </row>
    <row r="39" spans="1:12" ht="17.100000000000001" customHeight="1" x14ac:dyDescent="0.15">
      <c r="A39" s="59"/>
      <c r="B39" s="186" t="s">
        <v>217</v>
      </c>
      <c r="C39" s="187"/>
      <c r="D39" s="59" t="s">
        <v>208</v>
      </c>
      <c r="E39" s="25">
        <v>250</v>
      </c>
      <c r="F39" s="59" t="s">
        <v>215</v>
      </c>
      <c r="G39" s="27">
        <v>0</v>
      </c>
      <c r="H39" s="27">
        <f t="shared" si="0"/>
        <v>0</v>
      </c>
      <c r="I39" s="27"/>
      <c r="J39" s="27"/>
      <c r="K39" s="27">
        <f>H39</f>
        <v>0</v>
      </c>
      <c r="L39" s="59"/>
    </row>
    <row r="40" spans="1:12" ht="17.100000000000001" customHeight="1" x14ac:dyDescent="0.15">
      <c r="A40" s="50"/>
      <c r="B40" s="186" t="s">
        <v>233</v>
      </c>
      <c r="C40" s="187"/>
      <c r="D40" s="59" t="s">
        <v>211</v>
      </c>
      <c r="E40" s="71">
        <f>(E37+E38)/1000</f>
        <v>1.2614400000000001</v>
      </c>
      <c r="F40" s="59" t="s">
        <v>212</v>
      </c>
      <c r="G40" s="27"/>
      <c r="H40" s="27"/>
      <c r="I40" s="27">
        <v>0</v>
      </c>
      <c r="J40" s="27">
        <f>ROUNDDOWN((I40*E40),-1)</f>
        <v>0</v>
      </c>
      <c r="K40" s="27">
        <f>J40</f>
        <v>0</v>
      </c>
      <c r="L40" s="23"/>
    </row>
    <row r="41" spans="1:12" ht="17.100000000000001" customHeight="1" x14ac:dyDescent="0.15">
      <c r="A41" s="50"/>
      <c r="B41" s="180" t="s">
        <v>213</v>
      </c>
      <c r="C41" s="181"/>
      <c r="D41" s="123"/>
      <c r="E41" s="124"/>
      <c r="F41" s="123"/>
      <c r="G41" s="125"/>
      <c r="H41" s="125"/>
      <c r="I41" s="125"/>
      <c r="J41" s="125"/>
      <c r="K41" s="126">
        <f>K40+K38+K39+K37</f>
        <v>0</v>
      </c>
      <c r="L41" s="23"/>
    </row>
    <row r="42" spans="1:12" ht="17.100000000000001" customHeight="1" x14ac:dyDescent="0.15">
      <c r="A42" s="66">
        <v>2</v>
      </c>
      <c r="B42" s="204" t="str">
        <f>물량산출근거!B11</f>
        <v>수평부재 및 행거설치</v>
      </c>
      <c r="C42" s="205"/>
      <c r="D42" s="59"/>
      <c r="E42" s="77"/>
      <c r="F42" s="59"/>
      <c r="G42" s="27"/>
      <c r="H42" s="27"/>
      <c r="I42" s="27"/>
      <c r="J42" s="27"/>
      <c r="K42" s="28"/>
      <c r="L42" s="23"/>
    </row>
    <row r="43" spans="1:12" ht="17.100000000000001" customHeight="1" x14ac:dyDescent="0.15">
      <c r="A43" s="50"/>
      <c r="B43" s="186" t="str">
        <f>물량산출근거!B12</f>
        <v>수평부재 설치(8개소)</v>
      </c>
      <c r="C43" s="187"/>
      <c r="D43" s="59" t="str">
        <f>물량산출근거!D12</f>
        <v>2L-70*70*6t</v>
      </c>
      <c r="E43" s="25">
        <f>물량산출근거!I12</f>
        <v>382.8</v>
      </c>
      <c r="F43" s="59" t="s">
        <v>214</v>
      </c>
      <c r="G43" s="27">
        <f>G37</f>
        <v>0</v>
      </c>
      <c r="H43" s="27">
        <f>ROUNDDOWN((G43*E43),-1)</f>
        <v>0</v>
      </c>
      <c r="I43" s="27"/>
      <c r="J43" s="27"/>
      <c r="K43" s="27">
        <f>H43</f>
        <v>0</v>
      </c>
      <c r="L43" s="23"/>
    </row>
    <row r="44" spans="1:12" ht="17.100000000000001" customHeight="1" x14ac:dyDescent="0.15">
      <c r="A44" s="66"/>
      <c r="B44" s="186" t="str">
        <f>물량산출근거!B13</f>
        <v>연결 플레이트 설치</v>
      </c>
      <c r="C44" s="187"/>
      <c r="D44" s="59" t="str">
        <f>물량산출근거!D13</f>
        <v>200*63*10t</v>
      </c>
      <c r="E44" s="25">
        <f>물량산출근거!I13</f>
        <v>20.096000000000004</v>
      </c>
      <c r="F44" s="59" t="s">
        <v>214</v>
      </c>
      <c r="G44" s="27">
        <f>G38</f>
        <v>0</v>
      </c>
      <c r="H44" s="27">
        <f t="shared" ref="H44:H50" si="2">ROUNDDOWN((G44*E44),-1)</f>
        <v>0</v>
      </c>
      <c r="I44" s="27"/>
      <c r="J44" s="27"/>
      <c r="K44" s="27">
        <f t="shared" ref="K44:K50" si="3">H44</f>
        <v>0</v>
      </c>
      <c r="L44" s="23"/>
    </row>
    <row r="45" spans="1:12" ht="17.100000000000001" customHeight="1" x14ac:dyDescent="0.15">
      <c r="A45" s="50"/>
      <c r="B45" s="186" t="str">
        <f>물량산출근거!B14</f>
        <v>캣워크 지지행거 플레이트</v>
      </c>
      <c r="C45" s="187"/>
      <c r="D45" s="59" t="str">
        <f>물량산출근거!D14</f>
        <v>100*100*6t</v>
      </c>
      <c r="E45" s="25">
        <f>물량산출근거!I14</f>
        <v>16.956</v>
      </c>
      <c r="F45" s="59" t="s">
        <v>214</v>
      </c>
      <c r="G45" s="27">
        <f>G44</f>
        <v>0</v>
      </c>
      <c r="H45" s="27">
        <f t="shared" si="2"/>
        <v>0</v>
      </c>
      <c r="I45" s="27"/>
      <c r="J45" s="27"/>
      <c r="K45" s="27">
        <f t="shared" si="3"/>
        <v>0</v>
      </c>
      <c r="L45" s="23"/>
    </row>
    <row r="46" spans="1:12" ht="17.100000000000001" customHeight="1" x14ac:dyDescent="0.15">
      <c r="A46" s="50"/>
      <c r="B46" s="186" t="str">
        <f>물량산출근거!B15</f>
        <v>지지행거</v>
      </c>
      <c r="C46" s="187"/>
      <c r="D46" s="59" t="str">
        <f>물량산출근거!D15</f>
        <v>2L-70*70*6t</v>
      </c>
      <c r="E46" s="25">
        <f>물량산출근거!I15</f>
        <v>663.52</v>
      </c>
      <c r="F46" s="59" t="s">
        <v>214</v>
      </c>
      <c r="G46" s="27">
        <f>G43</f>
        <v>0</v>
      </c>
      <c r="H46" s="27">
        <f t="shared" si="2"/>
        <v>0</v>
      </c>
      <c r="I46" s="27"/>
      <c r="J46" s="27"/>
      <c r="K46" s="27">
        <f t="shared" si="3"/>
        <v>0</v>
      </c>
      <c r="L46" s="23"/>
    </row>
    <row r="47" spans="1:12" ht="17.100000000000001" customHeight="1" x14ac:dyDescent="0.15">
      <c r="A47" s="50"/>
      <c r="B47" s="186" t="str">
        <f>물량산출근거!B16</f>
        <v>라운드 바</v>
      </c>
      <c r="C47" s="187"/>
      <c r="D47" s="59" t="str">
        <f>물량산출근거!D16</f>
        <v>12mm</v>
      </c>
      <c r="E47" s="25">
        <f>물량산출근거!I16</f>
        <v>164.73599999999999</v>
      </c>
      <c r="F47" s="59" t="s">
        <v>214</v>
      </c>
      <c r="G47" s="27">
        <v>0</v>
      </c>
      <c r="H47" s="27">
        <f t="shared" si="2"/>
        <v>0</v>
      </c>
      <c r="I47" s="27"/>
      <c r="J47" s="27"/>
      <c r="K47" s="27">
        <f t="shared" si="3"/>
        <v>0</v>
      </c>
      <c r="L47" s="23"/>
    </row>
    <row r="48" spans="1:12" ht="17.100000000000001" customHeight="1" x14ac:dyDescent="0.15">
      <c r="A48" s="37"/>
      <c r="B48" s="186" t="str">
        <f>물량산출근거!B17</f>
        <v>턴버클</v>
      </c>
      <c r="C48" s="187"/>
      <c r="D48" s="59" t="str">
        <f>물량산출근거!D17</f>
        <v>12mm</v>
      </c>
      <c r="E48" s="25">
        <f>물량산출근거!I17</f>
        <v>31.2</v>
      </c>
      <c r="F48" s="59" t="s">
        <v>215</v>
      </c>
      <c r="G48" s="83">
        <v>0</v>
      </c>
      <c r="H48" s="27">
        <f t="shared" si="2"/>
        <v>0</v>
      </c>
      <c r="I48" s="27"/>
      <c r="J48" s="27"/>
      <c r="K48" s="27">
        <f t="shared" si="3"/>
        <v>0</v>
      </c>
      <c r="L48" s="23"/>
    </row>
    <row r="49" spans="1:12" ht="17.100000000000001" customHeight="1" x14ac:dyDescent="0.15">
      <c r="A49" s="37"/>
      <c r="B49" s="186" t="str">
        <f>물량산출근거!B18</f>
        <v>샤클</v>
      </c>
      <c r="C49" s="187"/>
      <c r="D49" s="59" t="str">
        <f>물량산출근거!D18</f>
        <v>12mm 1/2</v>
      </c>
      <c r="E49" s="25">
        <f>물량산출근거!I18</f>
        <v>168.48000000000002</v>
      </c>
      <c r="F49" s="59" t="s">
        <v>215</v>
      </c>
      <c r="G49" s="83">
        <v>0</v>
      </c>
      <c r="H49" s="27">
        <f t="shared" si="2"/>
        <v>0</v>
      </c>
      <c r="I49" s="27"/>
      <c r="J49" s="27"/>
      <c r="K49" s="27">
        <f t="shared" si="3"/>
        <v>0</v>
      </c>
      <c r="L49" s="23"/>
    </row>
    <row r="50" spans="1:12" ht="17.100000000000001" customHeight="1" x14ac:dyDescent="0.15">
      <c r="A50" s="78"/>
      <c r="B50" s="186" t="s">
        <v>216</v>
      </c>
      <c r="C50" s="187"/>
      <c r="D50" s="59" t="str">
        <f>D39</f>
        <v>20*35L</v>
      </c>
      <c r="E50" s="25">
        <v>70</v>
      </c>
      <c r="F50" s="59" t="s">
        <v>215</v>
      </c>
      <c r="G50" s="27">
        <f>G39</f>
        <v>0</v>
      </c>
      <c r="H50" s="27">
        <f t="shared" si="2"/>
        <v>0</v>
      </c>
      <c r="I50" s="27"/>
      <c r="J50" s="27"/>
      <c r="K50" s="27">
        <f t="shared" si="3"/>
        <v>0</v>
      </c>
      <c r="L50" s="23"/>
    </row>
    <row r="51" spans="1:12" ht="17.100000000000001" customHeight="1" x14ac:dyDescent="0.15">
      <c r="A51" s="37"/>
      <c r="B51" s="186" t="s">
        <v>233</v>
      </c>
      <c r="C51" s="187"/>
      <c r="D51" s="59" t="s">
        <v>211</v>
      </c>
      <c r="E51" s="82">
        <f>(물량산출근거!I12+물량산출근거!I13+물량산출근거!I14+물량산출근거!I15+물량산출근거!I16+물량산출근거!I17+물량산출근거!I18)/1000</f>
        <v>1.4477880000000003</v>
      </c>
      <c r="F51" s="59" t="str">
        <f>F40</f>
        <v>ton</v>
      </c>
      <c r="G51" s="83"/>
      <c r="H51" s="30"/>
      <c r="I51" s="27">
        <f>I40</f>
        <v>0</v>
      </c>
      <c r="J51" s="27">
        <f>ROUNDDOWN((I51*E51),-1)</f>
        <v>0</v>
      </c>
      <c r="K51" s="27">
        <f>J51</f>
        <v>0</v>
      </c>
      <c r="L51" s="23"/>
    </row>
    <row r="52" spans="1:12" ht="17.100000000000001" customHeight="1" x14ac:dyDescent="0.15">
      <c r="A52" s="37"/>
      <c r="B52" s="180" t="s">
        <v>213</v>
      </c>
      <c r="C52" s="181"/>
      <c r="D52" s="123"/>
      <c r="E52" s="127"/>
      <c r="F52" s="123"/>
      <c r="G52" s="128"/>
      <c r="H52" s="128"/>
      <c r="I52" s="125"/>
      <c r="J52" s="125"/>
      <c r="K52" s="129">
        <f>SUM(K43:K51)</f>
        <v>0</v>
      </c>
      <c r="L52" s="23"/>
    </row>
    <row r="53" spans="1:12" ht="17.100000000000001" customHeight="1" x14ac:dyDescent="0.15">
      <c r="A53" s="78">
        <v>3</v>
      </c>
      <c r="B53" s="204" t="str">
        <f>물량산출근거!B19</f>
        <v>하현 브레이스 절단 복원</v>
      </c>
      <c r="C53" s="205"/>
      <c r="D53" s="59"/>
      <c r="E53" s="25"/>
      <c r="F53" s="59"/>
      <c r="G53" s="27"/>
      <c r="H53" s="27"/>
      <c r="I53" s="27"/>
      <c r="J53" s="27"/>
      <c r="K53" s="28"/>
      <c r="L53" s="23"/>
    </row>
    <row r="54" spans="1:12" ht="17.100000000000001" customHeight="1" x14ac:dyDescent="0.15">
      <c r="A54" s="78"/>
      <c r="B54" s="186" t="str">
        <f>물량산출근거!B20</f>
        <v>절단 복원(24개소)</v>
      </c>
      <c r="C54" s="187"/>
      <c r="D54" s="59" t="str">
        <f>물량산출근거!D20</f>
        <v>L-70*70*6t</v>
      </c>
      <c r="E54" s="31">
        <f>물량산출근거!I20</f>
        <v>612.48</v>
      </c>
      <c r="F54" s="59" t="s">
        <v>214</v>
      </c>
      <c r="G54" s="83">
        <f>G43</f>
        <v>0</v>
      </c>
      <c r="H54" s="83">
        <f>G54*E54</f>
        <v>0</v>
      </c>
      <c r="I54" s="27"/>
      <c r="J54" s="27"/>
      <c r="K54" s="27">
        <f>H54</f>
        <v>0</v>
      </c>
      <c r="L54" s="23"/>
    </row>
    <row r="55" spans="1:12" ht="17.100000000000001" customHeight="1" x14ac:dyDescent="0.15">
      <c r="A55" s="78"/>
      <c r="B55" s="186" t="s">
        <v>216</v>
      </c>
      <c r="C55" s="187"/>
      <c r="D55" s="59" t="str">
        <f>D44</f>
        <v>200*63*10t</v>
      </c>
      <c r="E55" s="25">
        <v>100</v>
      </c>
      <c r="F55" s="59" t="s">
        <v>215</v>
      </c>
      <c r="G55" s="27">
        <v>0</v>
      </c>
      <c r="H55" s="83">
        <f>E55*G55</f>
        <v>0</v>
      </c>
      <c r="I55" s="27"/>
      <c r="J55" s="27"/>
      <c r="K55" s="27">
        <f>H55</f>
        <v>0</v>
      </c>
      <c r="L55" s="59"/>
    </row>
    <row r="56" spans="1:12" ht="17.100000000000001" customHeight="1" x14ac:dyDescent="0.15">
      <c r="A56" s="51"/>
      <c r="B56" s="186" t="s">
        <v>233</v>
      </c>
      <c r="C56" s="187"/>
      <c r="D56" s="59" t="s">
        <v>211</v>
      </c>
      <c r="E56" s="33">
        <f>E54/1000</f>
        <v>0.61248000000000002</v>
      </c>
      <c r="F56" s="59" t="s">
        <v>212</v>
      </c>
      <c r="G56" s="30"/>
      <c r="H56" s="30"/>
      <c r="I56" s="27">
        <v>0</v>
      </c>
      <c r="J56" s="27">
        <f>ROUNDDOWN((I56*E56),-1)</f>
        <v>0</v>
      </c>
      <c r="K56" s="27">
        <f>J56</f>
        <v>0</v>
      </c>
      <c r="L56" s="59"/>
    </row>
    <row r="57" spans="1:12" ht="17.100000000000001" customHeight="1" x14ac:dyDescent="0.15">
      <c r="A57" s="51"/>
      <c r="B57" s="186" t="s">
        <v>235</v>
      </c>
      <c r="C57" s="187"/>
      <c r="D57" s="59" t="s">
        <v>221</v>
      </c>
      <c r="E57" s="33"/>
      <c r="F57" s="59"/>
      <c r="G57" s="30"/>
      <c r="H57" s="30"/>
      <c r="I57" s="27"/>
      <c r="J57" s="27">
        <f>ROUNDDOWN((J56/2),-1)</f>
        <v>0</v>
      </c>
      <c r="K57" s="27">
        <f>J57</f>
        <v>0</v>
      </c>
      <c r="L57" s="59"/>
    </row>
    <row r="58" spans="1:12" ht="17.100000000000001" customHeight="1" x14ac:dyDescent="0.15">
      <c r="A58" s="37"/>
      <c r="B58" s="202" t="str">
        <f>B52</f>
        <v>소계</v>
      </c>
      <c r="C58" s="203"/>
      <c r="D58" s="59"/>
      <c r="E58" s="33"/>
      <c r="F58" s="59"/>
      <c r="G58" s="30"/>
      <c r="H58" s="30"/>
      <c r="I58" s="27"/>
      <c r="J58" s="27"/>
      <c r="K58" s="28">
        <f>SUM(K54:K57)</f>
        <v>0</v>
      </c>
      <c r="L58" s="23"/>
    </row>
    <row r="59" spans="1:12" ht="17.100000000000001" customHeight="1" x14ac:dyDescent="0.15">
      <c r="A59" s="158" t="s">
        <v>83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</row>
    <row r="60" spans="1:12" ht="17.100000000000001" customHeight="1" x14ac:dyDescent="0.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</row>
    <row r="61" spans="1:12" ht="17.100000000000001" customHeight="1" x14ac:dyDescent="0.15">
      <c r="A61" s="159" t="str">
        <f>A31</f>
        <v>국립극단 서계동 공연시설물 보수공사</v>
      </c>
      <c r="B61" s="159"/>
      <c r="C61" s="159"/>
      <c r="D61" s="159"/>
      <c r="E61" s="159"/>
      <c r="F61" s="159"/>
      <c r="G61" s="159"/>
      <c r="H61" s="11"/>
      <c r="I61" s="12"/>
      <c r="J61" s="12"/>
      <c r="K61" s="160" t="s">
        <v>323</v>
      </c>
      <c r="L61" s="160"/>
    </row>
    <row r="62" spans="1:12" ht="17.100000000000001" customHeight="1" x14ac:dyDescent="0.15">
      <c r="A62" s="188" t="s">
        <v>55</v>
      </c>
      <c r="B62" s="190" t="s">
        <v>66</v>
      </c>
      <c r="C62" s="191"/>
      <c r="D62" s="194" t="s">
        <v>67</v>
      </c>
      <c r="E62" s="194" t="s">
        <v>58</v>
      </c>
      <c r="F62" s="194" t="s">
        <v>59</v>
      </c>
      <c r="G62" s="196" t="s">
        <v>60</v>
      </c>
      <c r="H62" s="197"/>
      <c r="I62" s="196" t="s">
        <v>61</v>
      </c>
      <c r="J62" s="197"/>
      <c r="K62" s="194" t="s">
        <v>62</v>
      </c>
      <c r="L62" s="194" t="s">
        <v>63</v>
      </c>
    </row>
    <row r="63" spans="1:12" ht="17.100000000000001" customHeight="1" x14ac:dyDescent="0.15">
      <c r="A63" s="189"/>
      <c r="B63" s="192"/>
      <c r="C63" s="193"/>
      <c r="D63" s="195"/>
      <c r="E63" s="195"/>
      <c r="F63" s="195"/>
      <c r="G63" s="46" t="s">
        <v>68</v>
      </c>
      <c r="H63" s="46" t="s">
        <v>69</v>
      </c>
      <c r="I63" s="46" t="s">
        <v>70</v>
      </c>
      <c r="J63" s="46" t="s">
        <v>69</v>
      </c>
      <c r="K63" s="195"/>
      <c r="L63" s="195"/>
    </row>
    <row r="64" spans="1:12" ht="17.100000000000001" customHeight="1" x14ac:dyDescent="0.15">
      <c r="A64" s="85">
        <v>4</v>
      </c>
      <c r="B64" s="182" t="str">
        <f>물량산출근거!B21</f>
        <v>트러스 하현 보 단면결손</v>
      </c>
      <c r="C64" s="183"/>
      <c r="D64" s="59"/>
      <c r="E64" s="26"/>
      <c r="F64" s="59"/>
      <c r="G64" s="27"/>
      <c r="H64" s="27"/>
      <c r="I64" s="27"/>
      <c r="J64" s="27"/>
      <c r="K64" s="28"/>
      <c r="L64" s="66"/>
    </row>
    <row r="65" spans="1:12" ht="17.100000000000001" customHeight="1" x14ac:dyDescent="0.15">
      <c r="A65" s="59"/>
      <c r="B65" s="186" t="str">
        <f>물량산출근거!B22</f>
        <v>Flat Bar</v>
      </c>
      <c r="C65" s="187"/>
      <c r="D65" s="59" t="str">
        <f>물량산출근거!D22</f>
        <v>65*300*6t</v>
      </c>
      <c r="E65" s="86">
        <f>물량산출근거!I22</f>
        <v>1.8359999999999999</v>
      </c>
      <c r="F65" s="59" t="s">
        <v>214</v>
      </c>
      <c r="G65" s="27">
        <f>G45</f>
        <v>0</v>
      </c>
      <c r="H65" s="27">
        <f>ROUNDDOWN((G65*E65),-1)</f>
        <v>0</v>
      </c>
      <c r="I65" s="27"/>
      <c r="J65" s="27"/>
      <c r="K65" s="27">
        <f>H65</f>
        <v>0</v>
      </c>
      <c r="L65" s="59"/>
    </row>
    <row r="66" spans="1:12" ht="17.100000000000001" customHeight="1" x14ac:dyDescent="0.15">
      <c r="A66" s="59"/>
      <c r="B66" s="178" t="str">
        <f>B65</f>
        <v>Flat Bar</v>
      </c>
      <c r="C66" s="179"/>
      <c r="D66" s="59" t="str">
        <f>물량산출근거!D23</f>
        <v>150*300*6t</v>
      </c>
      <c r="E66" s="86">
        <f>물량산출근거!I23</f>
        <v>8.4719999999999995</v>
      </c>
      <c r="F66" s="59" t="s">
        <v>214</v>
      </c>
      <c r="G66" s="27">
        <f>G65</f>
        <v>0</v>
      </c>
      <c r="H66" s="27">
        <f>ROUNDDOWN((G66*E66),-1)</f>
        <v>0</v>
      </c>
      <c r="I66" s="27"/>
      <c r="J66" s="27"/>
      <c r="K66" s="27">
        <f>H66</f>
        <v>0</v>
      </c>
      <c r="L66" s="59"/>
    </row>
    <row r="67" spans="1:12" ht="17.100000000000001" customHeight="1" x14ac:dyDescent="0.15">
      <c r="A67" s="66"/>
      <c r="B67" s="186" t="s">
        <v>233</v>
      </c>
      <c r="C67" s="187"/>
      <c r="D67" s="59" t="s">
        <v>222</v>
      </c>
      <c r="E67" s="109">
        <v>4</v>
      </c>
      <c r="F67" s="59" t="s">
        <v>223</v>
      </c>
      <c r="G67" s="27"/>
      <c r="H67" s="27"/>
      <c r="I67" s="27">
        <v>0</v>
      </c>
      <c r="J67" s="27">
        <f>ROUNDDOWN((I67*E67),-1)</f>
        <v>0</v>
      </c>
      <c r="K67" s="27">
        <f>J67</f>
        <v>0</v>
      </c>
      <c r="L67" s="59"/>
    </row>
    <row r="68" spans="1:12" ht="17.100000000000001" customHeight="1" x14ac:dyDescent="0.15">
      <c r="A68" s="59"/>
      <c r="B68" s="180" t="s">
        <v>213</v>
      </c>
      <c r="C68" s="181"/>
      <c r="D68" s="123"/>
      <c r="E68" s="124"/>
      <c r="F68" s="123"/>
      <c r="G68" s="125"/>
      <c r="H68" s="125"/>
      <c r="I68" s="125"/>
      <c r="J68" s="125"/>
      <c r="K68" s="126">
        <f>SUM(K65:K67)</f>
        <v>0</v>
      </c>
      <c r="L68" s="59"/>
    </row>
    <row r="69" spans="1:12" ht="17.100000000000001" customHeight="1" x14ac:dyDescent="0.15">
      <c r="A69" s="66">
        <v>5</v>
      </c>
      <c r="B69" s="182" t="str">
        <f>물량산출근거!B24</f>
        <v>캣워크 용접보강</v>
      </c>
      <c r="C69" s="183"/>
      <c r="D69" s="59"/>
      <c r="E69" s="25"/>
      <c r="F69" s="59"/>
      <c r="G69" s="27"/>
      <c r="H69" s="27"/>
      <c r="I69" s="27"/>
      <c r="J69" s="27"/>
      <c r="K69" s="28"/>
      <c r="L69" s="59"/>
    </row>
    <row r="70" spans="1:12" ht="17.100000000000001" customHeight="1" x14ac:dyDescent="0.15">
      <c r="A70" s="59"/>
      <c r="B70" s="178" t="str">
        <f>물량산출근거!B25</f>
        <v>Flat Bar</v>
      </c>
      <c r="C70" s="179"/>
      <c r="D70" s="59" t="str">
        <f>물량산출근거!D25</f>
        <v>100*100*5t</v>
      </c>
      <c r="E70" s="86">
        <f>물량산출근거!I25</f>
        <v>33.911999999999999</v>
      </c>
      <c r="F70" s="59" t="s">
        <v>214</v>
      </c>
      <c r="G70" s="27">
        <f>G65</f>
        <v>0</v>
      </c>
      <c r="H70" s="27">
        <f>ROUNDDOWN((G70*E70),-1)</f>
        <v>0</v>
      </c>
      <c r="I70" s="27"/>
      <c r="J70" s="27"/>
      <c r="K70" s="27">
        <f>H70</f>
        <v>0</v>
      </c>
      <c r="L70" s="59"/>
    </row>
    <row r="71" spans="1:12" ht="17.100000000000001" customHeight="1" x14ac:dyDescent="0.15">
      <c r="A71" s="59"/>
      <c r="B71" s="178" t="str">
        <f>B67</f>
        <v>설치비</v>
      </c>
      <c r="C71" s="179"/>
      <c r="D71" s="59" t="s">
        <v>222</v>
      </c>
      <c r="E71" s="25">
        <v>72</v>
      </c>
      <c r="F71" s="59" t="str">
        <f>F67</f>
        <v>point</v>
      </c>
      <c r="G71" s="27"/>
      <c r="H71" s="27"/>
      <c r="I71" s="27">
        <v>0</v>
      </c>
      <c r="J71" s="27">
        <f>ROUNDDOWN((I71*E71),-1)</f>
        <v>0</v>
      </c>
      <c r="K71" s="27">
        <f>J71</f>
        <v>0</v>
      </c>
      <c r="L71" s="59"/>
    </row>
    <row r="72" spans="1:12" ht="17.100000000000001" customHeight="1" x14ac:dyDescent="0.15">
      <c r="A72" s="66"/>
      <c r="B72" s="180" t="s">
        <v>213</v>
      </c>
      <c r="C72" s="181"/>
      <c r="D72" s="123"/>
      <c r="E72" s="124"/>
      <c r="F72" s="130"/>
      <c r="G72" s="125"/>
      <c r="H72" s="125"/>
      <c r="I72" s="125"/>
      <c r="J72" s="125"/>
      <c r="K72" s="126">
        <f>SUM(K70:K71)</f>
        <v>0</v>
      </c>
      <c r="L72" s="59"/>
    </row>
    <row r="73" spans="1:12" ht="17.100000000000001" customHeight="1" x14ac:dyDescent="0.15">
      <c r="A73" s="66">
        <v>6</v>
      </c>
      <c r="B73" s="182" t="str">
        <f>물량산출근거!B26</f>
        <v>가설파이프 제거 및 신설</v>
      </c>
      <c r="C73" s="183"/>
      <c r="D73" s="59"/>
      <c r="E73" s="25"/>
      <c r="F73" s="59"/>
      <c r="G73" s="27"/>
      <c r="H73" s="27"/>
      <c r="I73" s="27"/>
      <c r="J73" s="27"/>
      <c r="K73" s="28"/>
      <c r="L73" s="59"/>
    </row>
    <row r="74" spans="1:12" ht="17.100000000000001" customHeight="1" x14ac:dyDescent="0.15">
      <c r="A74" s="66"/>
      <c r="B74" s="178" t="str">
        <f>물량산출근거!B27</f>
        <v>탄소강관</v>
      </c>
      <c r="C74" s="179"/>
      <c r="D74" s="59" t="str">
        <f>물량산출근거!D27</f>
        <v>48.6mm*3.2t</v>
      </c>
      <c r="E74" s="25">
        <f>물량산출근거!G27</f>
        <v>48</v>
      </c>
      <c r="F74" s="59" t="s">
        <v>269</v>
      </c>
      <c r="G74" s="27">
        <v>0</v>
      </c>
      <c r="H74" s="27">
        <f>G74*E74</f>
        <v>0</v>
      </c>
      <c r="I74" s="27"/>
      <c r="J74" s="27"/>
      <c r="K74" s="27">
        <f>H74</f>
        <v>0</v>
      </c>
      <c r="L74" s="59"/>
    </row>
    <row r="75" spans="1:12" ht="17.100000000000001" customHeight="1" x14ac:dyDescent="0.15">
      <c r="A75" s="51"/>
      <c r="B75" s="178" t="str">
        <f>물량산출근거!B28</f>
        <v>압력배관용 탄소강관</v>
      </c>
      <c r="C75" s="179"/>
      <c r="D75" s="59" t="str">
        <f>물량산출근거!D28</f>
        <v>42.7mm*4.9t</v>
      </c>
      <c r="E75" s="31">
        <f>물량산출근거!G28</f>
        <v>3</v>
      </c>
      <c r="F75" s="59" t="s">
        <v>232</v>
      </c>
      <c r="G75" s="83">
        <v>0</v>
      </c>
      <c r="H75" s="27">
        <f>G75*E75</f>
        <v>0</v>
      </c>
      <c r="I75" s="27"/>
      <c r="J75" s="27"/>
      <c r="K75" s="34">
        <f>H75</f>
        <v>0</v>
      </c>
      <c r="L75" s="59"/>
    </row>
    <row r="76" spans="1:12" ht="17.100000000000001" customHeight="1" x14ac:dyDescent="0.15">
      <c r="A76" s="51"/>
      <c r="B76" s="186" t="s">
        <v>233</v>
      </c>
      <c r="C76" s="187"/>
      <c r="D76" s="59" t="s">
        <v>211</v>
      </c>
      <c r="E76" s="112">
        <f>(물량산출근거!I27+물량산출근거!I28)/1000</f>
        <v>0.18555000000000002</v>
      </c>
      <c r="F76" s="59"/>
      <c r="G76" s="83"/>
      <c r="H76" s="83"/>
      <c r="I76" s="27">
        <v>0</v>
      </c>
      <c r="J76" s="27">
        <f>ROUNDDOWN((I76*E76),-1)</f>
        <v>0</v>
      </c>
      <c r="K76" s="27">
        <f>J76</f>
        <v>0</v>
      </c>
      <c r="L76" s="59"/>
    </row>
    <row r="77" spans="1:12" ht="17.100000000000001" customHeight="1" x14ac:dyDescent="0.15">
      <c r="A77" s="51"/>
      <c r="B77" s="178" t="s">
        <v>234</v>
      </c>
      <c r="C77" s="179"/>
      <c r="D77" s="59" t="str">
        <f>D57</f>
        <v>설치비의 50%</v>
      </c>
      <c r="E77" s="33"/>
      <c r="F77" s="59"/>
      <c r="G77" s="83"/>
      <c r="H77" s="83"/>
      <c r="I77" s="27"/>
      <c r="J77" s="27">
        <f>ROUNDDOWN((J76/2),-1)</f>
        <v>0</v>
      </c>
      <c r="K77" s="27">
        <f>J77</f>
        <v>0</v>
      </c>
      <c r="L77" s="59"/>
    </row>
    <row r="78" spans="1:12" ht="17.100000000000001" customHeight="1" x14ac:dyDescent="0.15">
      <c r="A78" s="51"/>
      <c r="B78" s="180" t="s">
        <v>213</v>
      </c>
      <c r="C78" s="181"/>
      <c r="D78" s="123"/>
      <c r="E78" s="131"/>
      <c r="F78" s="123"/>
      <c r="G78" s="132"/>
      <c r="H78" s="132"/>
      <c r="I78" s="125"/>
      <c r="J78" s="125"/>
      <c r="K78" s="126">
        <f>SUM(K74:K77)</f>
        <v>0</v>
      </c>
      <c r="L78" s="59"/>
    </row>
    <row r="79" spans="1:12" ht="17.100000000000001" customHeight="1" x14ac:dyDescent="0.15">
      <c r="A79" s="78">
        <v>7</v>
      </c>
      <c r="B79" s="182" t="str">
        <f>물량산출근거!B29</f>
        <v>벽체저거 및 복원</v>
      </c>
      <c r="C79" s="183"/>
      <c r="D79" s="59"/>
      <c r="E79" s="33"/>
      <c r="F79" s="59"/>
      <c r="G79" s="83"/>
      <c r="H79" s="83"/>
      <c r="I79" s="27"/>
      <c r="J79" s="27"/>
      <c r="K79" s="28"/>
      <c r="L79" s="59"/>
    </row>
    <row r="80" spans="1:12" ht="17.100000000000001" customHeight="1" x14ac:dyDescent="0.15">
      <c r="A80" s="51"/>
      <c r="B80" s="178" t="s">
        <v>237</v>
      </c>
      <c r="C80" s="179"/>
      <c r="D80" s="59" t="str">
        <f>물량산출근거!D30</f>
        <v>900*2400*12.5t(방화)</v>
      </c>
      <c r="E80" s="31">
        <f>물량산출근거!I30</f>
        <v>12</v>
      </c>
      <c r="F80" s="113" t="s">
        <v>215</v>
      </c>
      <c r="G80" s="83">
        <v>0</v>
      </c>
      <c r="H80" s="83">
        <f>G80*E80</f>
        <v>0</v>
      </c>
      <c r="I80" s="27">
        <v>0</v>
      </c>
      <c r="J80" s="27">
        <f>ROUNDDOWN((I80*E81),-1)</f>
        <v>0</v>
      </c>
      <c r="K80" s="27">
        <f>J80+H80</f>
        <v>0</v>
      </c>
      <c r="L80" s="59"/>
    </row>
    <row r="81" spans="1:12" ht="17.100000000000001" customHeight="1" x14ac:dyDescent="0.15">
      <c r="A81" s="51"/>
      <c r="B81" s="178" t="s">
        <v>236</v>
      </c>
      <c r="C81" s="179"/>
      <c r="D81" s="59" t="str">
        <f>물량산출근거!D30</f>
        <v>900*2400*12.5t(방화)</v>
      </c>
      <c r="E81" s="110">
        <v>25.92</v>
      </c>
      <c r="F81" s="113" t="s">
        <v>270</v>
      </c>
      <c r="G81" s="83"/>
      <c r="H81" s="83"/>
      <c r="I81" s="27">
        <v>0</v>
      </c>
      <c r="J81" s="27">
        <f>ROUNDDOWN((I81*E81),-1)</f>
        <v>0</v>
      </c>
      <c r="K81" s="27">
        <f>J81</f>
        <v>0</v>
      </c>
      <c r="L81" s="59"/>
    </row>
    <row r="82" spans="1:12" ht="17.100000000000001" customHeight="1" x14ac:dyDescent="0.15">
      <c r="A82" s="51"/>
      <c r="B82" s="178" t="s">
        <v>238</v>
      </c>
      <c r="C82" s="179"/>
      <c r="D82" s="59" t="s">
        <v>268</v>
      </c>
      <c r="E82" s="110">
        <v>25.92</v>
      </c>
      <c r="F82" s="113" t="s">
        <v>270</v>
      </c>
      <c r="G82" s="83"/>
      <c r="H82" s="83"/>
      <c r="I82" s="27">
        <v>0</v>
      </c>
      <c r="J82" s="27">
        <f>ROUNDDOWN((I82*E82),-1)</f>
        <v>0</v>
      </c>
      <c r="K82" s="27">
        <f>J82</f>
        <v>0</v>
      </c>
      <c r="L82" s="59"/>
    </row>
    <row r="83" spans="1:12" ht="17.100000000000001" customHeight="1" x14ac:dyDescent="0.15">
      <c r="A83" s="51"/>
      <c r="B83" s="178" t="str">
        <f>물량산출근거!B32</f>
        <v>우레탄폼분사</v>
      </c>
      <c r="C83" s="179"/>
      <c r="D83" s="59"/>
      <c r="E83" s="110">
        <v>25.92</v>
      </c>
      <c r="F83" s="113" t="s">
        <v>270</v>
      </c>
      <c r="G83" s="83"/>
      <c r="H83" s="83"/>
      <c r="I83" s="27">
        <v>0</v>
      </c>
      <c r="J83" s="27">
        <f>ROUNDDOWN((I83*E83),-1)</f>
        <v>0</v>
      </c>
      <c r="K83" s="27">
        <f>J83</f>
        <v>0</v>
      </c>
      <c r="L83" s="59"/>
    </row>
    <row r="84" spans="1:12" ht="17.100000000000001" customHeight="1" x14ac:dyDescent="0.15">
      <c r="A84" s="51"/>
      <c r="B84" s="180" t="s">
        <v>213</v>
      </c>
      <c r="C84" s="181"/>
      <c r="D84" s="123"/>
      <c r="E84" s="124"/>
      <c r="F84" s="133"/>
      <c r="G84" s="125"/>
      <c r="H84" s="125"/>
      <c r="I84" s="125"/>
      <c r="J84" s="125"/>
      <c r="K84" s="126">
        <f>SUM(K80:K83)</f>
        <v>0</v>
      </c>
      <c r="L84" s="59"/>
    </row>
    <row r="85" spans="1:12" ht="17.100000000000001" customHeight="1" x14ac:dyDescent="0.15">
      <c r="A85" s="51"/>
      <c r="B85" s="178"/>
      <c r="C85" s="179"/>
      <c r="D85" s="59"/>
      <c r="E85" s="25"/>
      <c r="F85" s="59"/>
      <c r="G85" s="27"/>
      <c r="H85" s="27"/>
      <c r="I85" s="27"/>
      <c r="J85" s="27"/>
      <c r="K85" s="28"/>
      <c r="L85" s="59"/>
    </row>
    <row r="86" spans="1:12" ht="17.100000000000001" customHeight="1" x14ac:dyDescent="0.15">
      <c r="A86" s="51"/>
      <c r="B86" s="178"/>
      <c r="C86" s="179"/>
      <c r="D86" s="59"/>
      <c r="E86" s="25"/>
      <c r="F86" s="59"/>
      <c r="G86" s="27"/>
      <c r="H86" s="27"/>
      <c r="I86" s="27"/>
      <c r="J86" s="27"/>
      <c r="K86" s="28"/>
      <c r="L86" s="59"/>
    </row>
    <row r="87" spans="1:12" ht="17.100000000000001" customHeight="1" x14ac:dyDescent="0.15">
      <c r="A87" s="51"/>
      <c r="B87" s="178"/>
      <c r="C87" s="179"/>
      <c r="D87" s="59"/>
      <c r="E87" s="25"/>
      <c r="F87" s="59"/>
      <c r="G87" s="27"/>
      <c r="H87" s="27"/>
      <c r="I87" s="27"/>
      <c r="J87" s="27"/>
      <c r="K87" s="28"/>
      <c r="L87" s="59"/>
    </row>
    <row r="88" spans="1:12" ht="17.100000000000001" customHeight="1" x14ac:dyDescent="0.15">
      <c r="A88" s="51"/>
      <c r="B88" s="178"/>
      <c r="C88" s="179"/>
      <c r="D88" s="59"/>
      <c r="E88" s="25"/>
      <c r="F88" s="59"/>
      <c r="G88" s="27"/>
      <c r="H88" s="27"/>
      <c r="I88" s="27"/>
      <c r="J88" s="27"/>
      <c r="K88" s="28"/>
      <c r="L88" s="59"/>
    </row>
    <row r="89" spans="1:12" ht="18" customHeight="1" x14ac:dyDescent="0.15">
      <c r="A89" s="158" t="s">
        <v>83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</row>
    <row r="90" spans="1:12" ht="18" customHeight="1" x14ac:dyDescent="0.1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</row>
    <row r="91" spans="1:12" ht="18" customHeight="1" x14ac:dyDescent="0.15">
      <c r="A91" s="159" t="str">
        <f>A61</f>
        <v>국립극단 서계동 공연시설물 보수공사</v>
      </c>
      <c r="B91" s="159"/>
      <c r="C91" s="159"/>
      <c r="D91" s="159"/>
      <c r="E91" s="159"/>
      <c r="F91" s="159"/>
      <c r="G91" s="159"/>
      <c r="H91" s="11"/>
      <c r="I91" s="12"/>
      <c r="J91" s="12"/>
      <c r="K91" s="160" t="s">
        <v>323</v>
      </c>
      <c r="L91" s="160"/>
    </row>
    <row r="92" spans="1:12" ht="18" customHeight="1" x14ac:dyDescent="0.15">
      <c r="A92" s="188" t="s">
        <v>55</v>
      </c>
      <c r="B92" s="190" t="s">
        <v>66</v>
      </c>
      <c r="C92" s="191"/>
      <c r="D92" s="194" t="s">
        <v>67</v>
      </c>
      <c r="E92" s="194" t="s">
        <v>58</v>
      </c>
      <c r="F92" s="194" t="s">
        <v>59</v>
      </c>
      <c r="G92" s="196" t="s">
        <v>60</v>
      </c>
      <c r="H92" s="197"/>
      <c r="I92" s="196" t="s">
        <v>61</v>
      </c>
      <c r="J92" s="197"/>
      <c r="K92" s="194" t="s">
        <v>62</v>
      </c>
      <c r="L92" s="194" t="s">
        <v>63</v>
      </c>
    </row>
    <row r="93" spans="1:12" ht="18" customHeight="1" x14ac:dyDescent="0.15">
      <c r="A93" s="189"/>
      <c r="B93" s="192"/>
      <c r="C93" s="193"/>
      <c r="D93" s="195"/>
      <c r="E93" s="195"/>
      <c r="F93" s="195"/>
      <c r="G93" s="98" t="s">
        <v>68</v>
      </c>
      <c r="H93" s="98" t="s">
        <v>69</v>
      </c>
      <c r="I93" s="98" t="s">
        <v>70</v>
      </c>
      <c r="J93" s="98" t="s">
        <v>69</v>
      </c>
      <c r="K93" s="195"/>
      <c r="L93" s="195"/>
    </row>
    <row r="94" spans="1:12" ht="17.100000000000001" customHeight="1" x14ac:dyDescent="0.15">
      <c r="A94" s="78">
        <v>8</v>
      </c>
      <c r="B94" s="182" t="s">
        <v>273</v>
      </c>
      <c r="C94" s="183"/>
      <c r="D94" s="59"/>
      <c r="E94" s="25"/>
      <c r="F94" s="59"/>
      <c r="G94" s="27"/>
      <c r="H94" s="27"/>
      <c r="I94" s="27"/>
      <c r="J94" s="27"/>
      <c r="K94" s="27"/>
      <c r="L94" s="59"/>
    </row>
    <row r="95" spans="1:12" ht="17.100000000000001" customHeight="1" x14ac:dyDescent="0.15">
      <c r="A95" s="51"/>
      <c r="B95" s="178" t="str">
        <f>물량산출근거!B34</f>
        <v>준공청소</v>
      </c>
      <c r="C95" s="179"/>
      <c r="D95" s="59" t="str">
        <f>물량산출근거!D34</f>
        <v>극장 면적</v>
      </c>
      <c r="E95" s="25">
        <f>물량산출근거!I34</f>
        <v>375</v>
      </c>
      <c r="F95" s="59" t="str">
        <f>F83</f>
        <v>㎡</v>
      </c>
      <c r="G95" s="27"/>
      <c r="H95" s="27"/>
      <c r="I95" s="27">
        <v>0</v>
      </c>
      <c r="J95" s="27">
        <f>ROUNDDOWN((I95*E95),-1)</f>
        <v>0</v>
      </c>
      <c r="K95" s="27">
        <f>J95</f>
        <v>0</v>
      </c>
      <c r="L95" s="59"/>
    </row>
    <row r="96" spans="1:12" ht="17.100000000000001" customHeight="1" x14ac:dyDescent="0.15">
      <c r="A96" s="51"/>
      <c r="B96" s="178" t="str">
        <f>물량산출근거!B35</f>
        <v>녹막이 페인트 칠</v>
      </c>
      <c r="C96" s="179"/>
      <c r="D96" s="59" t="str">
        <f>물량산출근거!D35</f>
        <v>트러스 밑면, 설치면적</v>
      </c>
      <c r="E96" s="25">
        <f>물량산출근거!I35</f>
        <v>120</v>
      </c>
      <c r="F96" s="59" t="str">
        <f>F95</f>
        <v>㎡</v>
      </c>
      <c r="G96" s="27"/>
      <c r="H96" s="27"/>
      <c r="I96" s="27">
        <v>0</v>
      </c>
      <c r="J96" s="27">
        <f t="shared" ref="J96:J98" si="4">ROUNDDOWN((I96*E96),-1)</f>
        <v>0</v>
      </c>
      <c r="K96" s="27">
        <f t="shared" ref="K96:K98" si="5">J96</f>
        <v>0</v>
      </c>
      <c r="L96" s="59" t="s">
        <v>291</v>
      </c>
    </row>
    <row r="97" spans="1:12" ht="17.100000000000001" customHeight="1" x14ac:dyDescent="0.15">
      <c r="A97" s="51"/>
      <c r="B97" s="178" t="str">
        <f>물량산출근거!B36</f>
        <v>보양</v>
      </c>
      <c r="C97" s="179"/>
      <c r="D97" s="59" t="str">
        <f>물량산출근거!D36</f>
        <v>객석 및 기타 장비부분</v>
      </c>
      <c r="E97" s="25">
        <f>물량산출근거!I36</f>
        <v>375</v>
      </c>
      <c r="F97" s="59" t="str">
        <f>F95</f>
        <v>㎡</v>
      </c>
      <c r="G97" s="27"/>
      <c r="H97" s="27"/>
      <c r="I97" s="27">
        <v>0</v>
      </c>
      <c r="J97" s="27">
        <f t="shared" si="4"/>
        <v>0</v>
      </c>
      <c r="K97" s="27">
        <f t="shared" si="5"/>
        <v>0</v>
      </c>
      <c r="L97" s="59"/>
    </row>
    <row r="98" spans="1:12" ht="17.100000000000001" customHeight="1" x14ac:dyDescent="0.15">
      <c r="A98" s="59"/>
      <c r="B98" s="178" t="str">
        <f>물량산출근거!B37</f>
        <v>비계설치</v>
      </c>
      <c r="C98" s="179"/>
      <c r="D98" s="59" t="str">
        <f>물량산출근거!D37</f>
        <v>구조물 트러스 밑면</v>
      </c>
      <c r="E98" s="25">
        <f>물량산출근거!I37</f>
        <v>250</v>
      </c>
      <c r="F98" s="59" t="str">
        <f>F95</f>
        <v>㎡</v>
      </c>
      <c r="G98" s="27"/>
      <c r="H98" s="27"/>
      <c r="I98" s="27">
        <v>0</v>
      </c>
      <c r="J98" s="27">
        <f t="shared" si="4"/>
        <v>0</v>
      </c>
      <c r="K98" s="27">
        <f t="shared" si="5"/>
        <v>0</v>
      </c>
      <c r="L98" s="59"/>
    </row>
    <row r="99" spans="1:12" ht="17.100000000000001" customHeight="1" x14ac:dyDescent="0.15">
      <c r="A99" s="59"/>
      <c r="B99" s="180" t="s">
        <v>213</v>
      </c>
      <c r="C99" s="181"/>
      <c r="D99" s="123"/>
      <c r="E99" s="124"/>
      <c r="F99" s="123"/>
      <c r="G99" s="125"/>
      <c r="H99" s="125"/>
      <c r="I99" s="125"/>
      <c r="J99" s="125"/>
      <c r="K99" s="126">
        <f>SUM(K95:K98)</f>
        <v>0</v>
      </c>
      <c r="L99" s="59"/>
    </row>
    <row r="100" spans="1:12" ht="17.100000000000001" customHeight="1" x14ac:dyDescent="0.15">
      <c r="A100" s="59"/>
      <c r="B100" s="184" t="s">
        <v>171</v>
      </c>
      <c r="C100" s="185"/>
      <c r="D100" s="59"/>
      <c r="E100" s="86"/>
      <c r="F100" s="59"/>
      <c r="G100" s="27"/>
      <c r="H100" s="27"/>
      <c r="I100" s="27"/>
      <c r="J100" s="27"/>
      <c r="K100" s="28"/>
      <c r="L100" s="59"/>
    </row>
    <row r="101" spans="1:12" ht="17.100000000000001" customHeight="1" x14ac:dyDescent="0.15">
      <c r="A101" s="66">
        <v>1</v>
      </c>
      <c r="B101" s="182" t="str">
        <f>물량산출근거!B39</f>
        <v>트러스 수평재 설치</v>
      </c>
      <c r="C101" s="183"/>
      <c r="D101" s="59"/>
      <c r="E101" s="25"/>
      <c r="F101" s="59"/>
      <c r="G101" s="27"/>
      <c r="H101" s="27"/>
      <c r="I101" s="27"/>
      <c r="J101" s="27"/>
      <c r="K101" s="28"/>
      <c r="L101" s="59"/>
    </row>
    <row r="102" spans="1:12" ht="17.100000000000001" customHeight="1" x14ac:dyDescent="0.15">
      <c r="A102" s="66"/>
      <c r="B102" s="178" t="str">
        <f>물량산출근거!B40</f>
        <v>수평재 설치</v>
      </c>
      <c r="C102" s="179"/>
      <c r="D102" s="59" t="str">
        <f>물량산출근거!D40</f>
        <v>2L-70*70*6t</v>
      </c>
      <c r="E102" s="25">
        <f>물량산출근거!I40</f>
        <v>689.04</v>
      </c>
      <c r="F102" s="89" t="s">
        <v>292</v>
      </c>
      <c r="G102" s="27">
        <f>G54</f>
        <v>0</v>
      </c>
      <c r="H102" s="27">
        <f>ROUNDDOWN((G102*E102),-1)</f>
        <v>0</v>
      </c>
      <c r="I102" s="27"/>
      <c r="J102" s="27"/>
      <c r="K102" s="27">
        <f t="shared" ref="K102:K103" si="6">H102</f>
        <v>0</v>
      </c>
      <c r="L102" s="59"/>
    </row>
    <row r="103" spans="1:12" ht="17.100000000000001" customHeight="1" x14ac:dyDescent="0.15">
      <c r="A103" s="59"/>
      <c r="B103" s="178" t="str">
        <f>물량산출근거!B41</f>
        <v>연결 플레이트 설치</v>
      </c>
      <c r="C103" s="179"/>
      <c r="D103" s="59" t="str">
        <f>물량산출근거!D41</f>
        <v>200*200*6t</v>
      </c>
      <c r="E103" s="25">
        <f>물량산출근거!I41</f>
        <v>45.216000000000001</v>
      </c>
      <c r="F103" s="59" t="s">
        <v>292</v>
      </c>
      <c r="G103" s="27">
        <f>G70</f>
        <v>0</v>
      </c>
      <c r="H103" s="27">
        <f t="shared" ref="H103:H104" si="7">ROUNDDOWN((G103*E103),-1)</f>
        <v>0</v>
      </c>
      <c r="I103" s="27"/>
      <c r="J103" s="27"/>
      <c r="K103" s="27">
        <f t="shared" si="6"/>
        <v>0</v>
      </c>
      <c r="L103" s="59"/>
    </row>
    <row r="104" spans="1:12" ht="17.100000000000001" customHeight="1" x14ac:dyDescent="0.15">
      <c r="A104" s="66"/>
      <c r="B104" s="178" t="str">
        <f>내역서!B39</f>
        <v>고장력볼트</v>
      </c>
      <c r="C104" s="179"/>
      <c r="D104" s="59" t="str">
        <f>D39</f>
        <v>20*35L</v>
      </c>
      <c r="E104" s="25">
        <v>100</v>
      </c>
      <c r="F104" s="89" t="s">
        <v>294</v>
      </c>
      <c r="G104" s="27">
        <v>0</v>
      </c>
      <c r="H104" s="27">
        <f t="shared" si="7"/>
        <v>0</v>
      </c>
      <c r="I104" s="27"/>
      <c r="J104" s="27"/>
      <c r="K104" s="27">
        <f>H104</f>
        <v>0</v>
      </c>
      <c r="L104" s="59"/>
    </row>
    <row r="105" spans="1:12" ht="17.100000000000001" customHeight="1" x14ac:dyDescent="0.15">
      <c r="A105" s="51"/>
      <c r="B105" s="178" t="s">
        <v>293</v>
      </c>
      <c r="C105" s="179"/>
      <c r="D105" s="59" t="str">
        <f>D51</f>
        <v>잡철물 제작 설치</v>
      </c>
      <c r="E105" s="33">
        <f>E102/1000</f>
        <v>0.68903999999999999</v>
      </c>
      <c r="F105" s="59" t="s">
        <v>296</v>
      </c>
      <c r="G105" s="30"/>
      <c r="H105" s="27"/>
      <c r="I105" s="27">
        <v>0</v>
      </c>
      <c r="J105" s="27">
        <f>ROUNDDOWN((I105*E105),-1)</f>
        <v>0</v>
      </c>
      <c r="K105" s="34">
        <f>J105</f>
        <v>0</v>
      </c>
      <c r="L105" s="59"/>
    </row>
    <row r="106" spans="1:12" ht="17.100000000000001" customHeight="1" x14ac:dyDescent="0.15">
      <c r="A106" s="51"/>
      <c r="B106" s="180" t="s">
        <v>295</v>
      </c>
      <c r="C106" s="181"/>
      <c r="D106" s="123"/>
      <c r="E106" s="134"/>
      <c r="F106" s="123"/>
      <c r="G106" s="128"/>
      <c r="H106" s="128"/>
      <c r="I106" s="125"/>
      <c r="J106" s="125"/>
      <c r="K106" s="126">
        <f>SUM(K102:K105)</f>
        <v>0</v>
      </c>
      <c r="L106" s="59"/>
    </row>
    <row r="107" spans="1:12" ht="17.100000000000001" customHeight="1" x14ac:dyDescent="0.15">
      <c r="A107" s="78">
        <v>2</v>
      </c>
      <c r="B107" s="182" t="str">
        <f>물량산출근거!B42</f>
        <v>수평부재 및 행거설치</v>
      </c>
      <c r="C107" s="183"/>
      <c r="D107" s="59"/>
      <c r="E107" s="33"/>
      <c r="F107" s="59"/>
      <c r="G107" s="30"/>
      <c r="H107" s="30"/>
      <c r="I107" s="27"/>
      <c r="J107" s="27"/>
      <c r="K107" s="28"/>
      <c r="L107" s="59"/>
    </row>
    <row r="108" spans="1:12" ht="17.100000000000001" customHeight="1" x14ac:dyDescent="0.15">
      <c r="A108" s="51"/>
      <c r="B108" s="178" t="str">
        <f>물량산출근거!B43</f>
        <v>수평부재 설치(4개소)</v>
      </c>
      <c r="C108" s="179"/>
      <c r="D108" s="59" t="str">
        <f>물량산출근거!D43</f>
        <v>2L-70*70*6t</v>
      </c>
      <c r="E108" s="110">
        <f>물량산출근거!I43</f>
        <v>191.4</v>
      </c>
      <c r="F108" s="59" t="s">
        <v>292</v>
      </c>
      <c r="G108" s="83">
        <f>G102</f>
        <v>0</v>
      </c>
      <c r="H108" s="83">
        <f>ROUNDDOWN((G108*E108),-1)</f>
        <v>0</v>
      </c>
      <c r="I108" s="27"/>
      <c r="J108" s="27"/>
      <c r="K108" s="27">
        <f>H108</f>
        <v>0</v>
      </c>
      <c r="L108" s="59"/>
    </row>
    <row r="109" spans="1:12" ht="17.100000000000001" customHeight="1" x14ac:dyDescent="0.15">
      <c r="A109" s="51"/>
      <c r="B109" s="178" t="str">
        <f>물량산출근거!B44</f>
        <v>연결 플레이트 설치</v>
      </c>
      <c r="C109" s="179"/>
      <c r="D109" s="59" t="str">
        <f>물량산출근거!D44</f>
        <v>200*63*10t</v>
      </c>
      <c r="E109" s="110">
        <f>물량산출근거!I44</f>
        <v>10.048000000000002</v>
      </c>
      <c r="F109" s="59" t="s">
        <v>292</v>
      </c>
      <c r="G109" s="83">
        <f>G103</f>
        <v>0</v>
      </c>
      <c r="H109" s="83">
        <f t="shared" ref="H109:H115" si="8">ROUNDDOWN((G109*E109),-1)</f>
        <v>0</v>
      </c>
      <c r="I109" s="27"/>
      <c r="J109" s="27"/>
      <c r="K109" s="27">
        <f t="shared" ref="K109:K115" si="9">H109</f>
        <v>0</v>
      </c>
      <c r="L109" s="59"/>
    </row>
    <row r="110" spans="1:12" ht="17.100000000000001" customHeight="1" x14ac:dyDescent="0.15">
      <c r="A110" s="51"/>
      <c r="B110" s="178" t="str">
        <f>물량산출근거!B45</f>
        <v>캣워크 지지행거 플레이트</v>
      </c>
      <c r="C110" s="179"/>
      <c r="D110" s="59" t="str">
        <f>물량산출근거!D45</f>
        <v>100*100*6t</v>
      </c>
      <c r="E110" s="110">
        <f>물량산출근거!I45</f>
        <v>9.42</v>
      </c>
      <c r="F110" s="59" t="s">
        <v>292</v>
      </c>
      <c r="G110" s="83">
        <f>G45</f>
        <v>0</v>
      </c>
      <c r="H110" s="83">
        <f t="shared" si="8"/>
        <v>0</v>
      </c>
      <c r="I110" s="27"/>
      <c r="J110" s="27"/>
      <c r="K110" s="27">
        <f t="shared" si="9"/>
        <v>0</v>
      </c>
      <c r="L110" s="59"/>
    </row>
    <row r="111" spans="1:12" ht="17.100000000000001" customHeight="1" x14ac:dyDescent="0.15">
      <c r="A111" s="51"/>
      <c r="B111" s="178" t="str">
        <f>물량산출근거!B46</f>
        <v>지지행거</v>
      </c>
      <c r="C111" s="179"/>
      <c r="D111" s="59" t="str">
        <f>물량산출근거!D46</f>
        <v>2L-70*70*6t</v>
      </c>
      <c r="E111" s="110">
        <f>물량산출근거!I46</f>
        <v>357.28</v>
      </c>
      <c r="F111" s="59" t="s">
        <v>292</v>
      </c>
      <c r="G111" s="83">
        <f>G46</f>
        <v>0</v>
      </c>
      <c r="H111" s="83">
        <f t="shared" si="8"/>
        <v>0</v>
      </c>
      <c r="I111" s="27"/>
      <c r="J111" s="27"/>
      <c r="K111" s="27">
        <f t="shared" si="9"/>
        <v>0</v>
      </c>
      <c r="L111" s="59"/>
    </row>
    <row r="112" spans="1:12" ht="17.100000000000001" customHeight="1" x14ac:dyDescent="0.15">
      <c r="A112" s="51"/>
      <c r="B112" s="178" t="str">
        <f>물량산출근거!B47</f>
        <v>라운드 바</v>
      </c>
      <c r="C112" s="179"/>
      <c r="D112" s="59" t="str">
        <f>물량산출근거!D47</f>
        <v>12mm</v>
      </c>
      <c r="E112" s="110">
        <f>물량산출근거!I47</f>
        <v>88.88</v>
      </c>
      <c r="F112" s="59" t="s">
        <v>292</v>
      </c>
      <c r="G112" s="83">
        <f>G47</f>
        <v>0</v>
      </c>
      <c r="H112" s="83">
        <f t="shared" si="8"/>
        <v>0</v>
      </c>
      <c r="I112" s="27"/>
      <c r="J112" s="27"/>
      <c r="K112" s="27">
        <f t="shared" si="9"/>
        <v>0</v>
      </c>
      <c r="L112" s="59"/>
    </row>
    <row r="113" spans="1:12" ht="17.100000000000001" customHeight="1" x14ac:dyDescent="0.15">
      <c r="A113" s="51"/>
      <c r="B113" s="178" t="str">
        <f>물량산출근거!B48</f>
        <v>턴버클</v>
      </c>
      <c r="C113" s="179"/>
      <c r="D113" s="59" t="str">
        <f>물량산출근거!D48</f>
        <v>12mm</v>
      </c>
      <c r="E113" s="31">
        <v>28</v>
      </c>
      <c r="F113" s="59" t="s">
        <v>294</v>
      </c>
      <c r="G113" s="83">
        <f>G48</f>
        <v>0</v>
      </c>
      <c r="H113" s="83">
        <f t="shared" si="8"/>
        <v>0</v>
      </c>
      <c r="I113" s="27"/>
      <c r="J113" s="27"/>
      <c r="K113" s="27">
        <f t="shared" si="9"/>
        <v>0</v>
      </c>
      <c r="L113" s="59"/>
    </row>
    <row r="114" spans="1:12" ht="17.100000000000001" customHeight="1" x14ac:dyDescent="0.15">
      <c r="A114" s="51"/>
      <c r="B114" s="178" t="str">
        <f>물량산출근거!B49</f>
        <v>샤클</v>
      </c>
      <c r="C114" s="179"/>
      <c r="D114" s="59" t="str">
        <f>물량산출근거!D49</f>
        <v>12mm 1/2</v>
      </c>
      <c r="E114" s="31">
        <v>112</v>
      </c>
      <c r="F114" s="59" t="s">
        <v>294</v>
      </c>
      <c r="G114" s="83">
        <f>G49</f>
        <v>0</v>
      </c>
      <c r="H114" s="83">
        <f t="shared" si="8"/>
        <v>0</v>
      </c>
      <c r="I114" s="27"/>
      <c r="J114" s="27"/>
      <c r="K114" s="27">
        <f t="shared" si="9"/>
        <v>0</v>
      </c>
      <c r="L114" s="59"/>
    </row>
    <row r="115" spans="1:12" ht="17.100000000000001" customHeight="1" x14ac:dyDescent="0.15">
      <c r="A115" s="51"/>
      <c r="B115" s="178" t="str">
        <f>B104</f>
        <v>고장력볼트</v>
      </c>
      <c r="C115" s="179"/>
      <c r="D115" s="59" t="str">
        <f>D104</f>
        <v>20*35L</v>
      </c>
      <c r="E115" s="25">
        <v>50</v>
      </c>
      <c r="F115" s="59" t="s">
        <v>294</v>
      </c>
      <c r="G115" s="27">
        <f>G104</f>
        <v>0</v>
      </c>
      <c r="H115" s="83">
        <f t="shared" si="8"/>
        <v>0</v>
      </c>
      <c r="I115" s="27"/>
      <c r="J115" s="27"/>
      <c r="K115" s="27">
        <f t="shared" si="9"/>
        <v>0</v>
      </c>
      <c r="L115" s="59"/>
    </row>
    <row r="116" spans="1:12" ht="17.100000000000001" customHeight="1" x14ac:dyDescent="0.15">
      <c r="A116" s="51"/>
      <c r="B116" s="178" t="str">
        <f>B105</f>
        <v>설치비</v>
      </c>
      <c r="C116" s="179"/>
      <c r="D116" s="59" t="str">
        <f>D105</f>
        <v>잡철물 제작 설치</v>
      </c>
      <c r="E116" s="77">
        <f>(물량산출근거!I43+물량산출근거!I44+물량산출근거!I45+물량산출근거!I46+물량산출근거!I47+물량산출근거!I48+물량산출근거!I49)/1000</f>
        <v>0.76454799999999989</v>
      </c>
      <c r="F116" s="59" t="s">
        <v>296</v>
      </c>
      <c r="G116" s="27"/>
      <c r="H116" s="27"/>
      <c r="I116" s="27">
        <v>0</v>
      </c>
      <c r="J116" s="27">
        <f>ROUNDDOWN((I116*E116),-1)</f>
        <v>0</v>
      </c>
      <c r="K116" s="27">
        <f>J116</f>
        <v>0</v>
      </c>
      <c r="L116" s="59"/>
    </row>
    <row r="117" spans="1:12" ht="17.100000000000001" customHeight="1" x14ac:dyDescent="0.15">
      <c r="A117" s="51"/>
      <c r="B117" s="180" t="s">
        <v>295</v>
      </c>
      <c r="C117" s="181"/>
      <c r="D117" s="123"/>
      <c r="E117" s="124"/>
      <c r="F117" s="123"/>
      <c r="G117" s="125"/>
      <c r="H117" s="125"/>
      <c r="I117" s="125"/>
      <c r="J117" s="125"/>
      <c r="K117" s="126">
        <f>SUM(K108:K116)</f>
        <v>0</v>
      </c>
      <c r="L117" s="59"/>
    </row>
    <row r="118" spans="1:12" ht="17.100000000000001" customHeight="1" x14ac:dyDescent="0.15">
      <c r="A118" s="51"/>
      <c r="B118" s="104"/>
      <c r="C118" s="105"/>
      <c r="D118" s="59"/>
      <c r="E118" s="25"/>
      <c r="F118" s="59"/>
      <c r="G118" s="27"/>
      <c r="H118" s="27"/>
      <c r="I118" s="27"/>
      <c r="J118" s="27"/>
      <c r="K118" s="28"/>
      <c r="L118" s="59"/>
    </row>
    <row r="119" spans="1:12" ht="18" customHeight="1" x14ac:dyDescent="0.15">
      <c r="A119" s="158" t="s">
        <v>83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</row>
    <row r="120" spans="1:12" ht="18" customHeight="1" x14ac:dyDescent="0.1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</row>
    <row r="121" spans="1:12" ht="18" customHeight="1" x14ac:dyDescent="0.15">
      <c r="A121" s="159" t="str">
        <f>A91</f>
        <v>국립극단 서계동 공연시설물 보수공사</v>
      </c>
      <c r="B121" s="159"/>
      <c r="C121" s="159"/>
      <c r="D121" s="159"/>
      <c r="E121" s="159"/>
      <c r="F121" s="159"/>
      <c r="G121" s="159"/>
      <c r="H121" s="11"/>
      <c r="I121" s="12"/>
      <c r="J121" s="12"/>
      <c r="K121" s="160" t="s">
        <v>323</v>
      </c>
      <c r="L121" s="160"/>
    </row>
    <row r="122" spans="1:12" ht="18" customHeight="1" x14ac:dyDescent="0.15">
      <c r="A122" s="188" t="s">
        <v>55</v>
      </c>
      <c r="B122" s="190" t="s">
        <v>66</v>
      </c>
      <c r="C122" s="191"/>
      <c r="D122" s="194" t="s">
        <v>67</v>
      </c>
      <c r="E122" s="194" t="s">
        <v>58</v>
      </c>
      <c r="F122" s="194" t="s">
        <v>59</v>
      </c>
      <c r="G122" s="196" t="s">
        <v>60</v>
      </c>
      <c r="H122" s="197"/>
      <c r="I122" s="196" t="s">
        <v>61</v>
      </c>
      <c r="J122" s="197"/>
      <c r="K122" s="194" t="s">
        <v>62</v>
      </c>
      <c r="L122" s="194" t="s">
        <v>63</v>
      </c>
    </row>
    <row r="123" spans="1:12" ht="18" customHeight="1" x14ac:dyDescent="0.15">
      <c r="A123" s="189"/>
      <c r="B123" s="192"/>
      <c r="C123" s="193"/>
      <c r="D123" s="195"/>
      <c r="E123" s="195"/>
      <c r="F123" s="195"/>
      <c r="G123" s="106" t="s">
        <v>68</v>
      </c>
      <c r="H123" s="106" t="s">
        <v>69</v>
      </c>
      <c r="I123" s="106" t="s">
        <v>70</v>
      </c>
      <c r="J123" s="106" t="s">
        <v>69</v>
      </c>
      <c r="K123" s="195"/>
      <c r="L123" s="195"/>
    </row>
    <row r="124" spans="1:12" ht="17.100000000000001" customHeight="1" x14ac:dyDescent="0.15">
      <c r="A124" s="78">
        <v>3</v>
      </c>
      <c r="B124" s="182" t="str">
        <f>물량산출근거!B50</f>
        <v>하현 브레이스 절단 복원</v>
      </c>
      <c r="C124" s="183"/>
      <c r="D124" s="59"/>
      <c r="E124" s="25"/>
      <c r="F124" s="59"/>
      <c r="G124" s="27"/>
      <c r="H124" s="27"/>
      <c r="I124" s="27"/>
      <c r="J124" s="27"/>
      <c r="K124" s="27"/>
      <c r="L124" s="59"/>
    </row>
    <row r="125" spans="1:12" ht="17.100000000000001" customHeight="1" x14ac:dyDescent="0.15">
      <c r="A125" s="51"/>
      <c r="B125" s="178" t="str">
        <f>B54</f>
        <v>절단 복원(24개소)</v>
      </c>
      <c r="C125" s="179"/>
      <c r="D125" s="59" t="str">
        <f>D54</f>
        <v>L-70*70*6t</v>
      </c>
      <c r="E125" s="25">
        <f>물량산출근거!I51</f>
        <v>1276</v>
      </c>
      <c r="F125" s="59" t="s">
        <v>292</v>
      </c>
      <c r="G125" s="27">
        <f>G108</f>
        <v>0</v>
      </c>
      <c r="H125" s="27">
        <f>ROUNDDOWN((G125*E125),-1)</f>
        <v>0</v>
      </c>
      <c r="I125" s="27"/>
      <c r="J125" s="27"/>
      <c r="K125" s="27">
        <f>H125</f>
        <v>0</v>
      </c>
      <c r="L125" s="59"/>
    </row>
    <row r="126" spans="1:12" ht="17.100000000000001" customHeight="1" x14ac:dyDescent="0.15">
      <c r="A126" s="51"/>
      <c r="B126" s="178" t="str">
        <f t="shared" ref="B126:B128" si="10">B55</f>
        <v>고장력볼트</v>
      </c>
      <c r="C126" s="179"/>
      <c r="D126" s="59" t="str">
        <f t="shared" ref="D126:D128" si="11">D55</f>
        <v>200*63*10t</v>
      </c>
      <c r="E126" s="25">
        <v>220</v>
      </c>
      <c r="F126" s="59" t="s">
        <v>294</v>
      </c>
      <c r="G126" s="27">
        <f>G115</f>
        <v>0</v>
      </c>
      <c r="H126" s="27">
        <f>ROUNDDOWN((G126*E126),-1)</f>
        <v>0</v>
      </c>
      <c r="I126" s="27"/>
      <c r="J126" s="27"/>
      <c r="K126" s="27">
        <f>H126</f>
        <v>0</v>
      </c>
      <c r="L126" s="59"/>
    </row>
    <row r="127" spans="1:12" ht="17.100000000000001" customHeight="1" x14ac:dyDescent="0.15">
      <c r="A127" s="51"/>
      <c r="B127" s="178" t="str">
        <f t="shared" si="10"/>
        <v>설치비</v>
      </c>
      <c r="C127" s="179"/>
      <c r="D127" s="59" t="str">
        <f t="shared" si="11"/>
        <v>잡철물 제작 설치</v>
      </c>
      <c r="E127" s="77">
        <f>E125/1000</f>
        <v>1.276</v>
      </c>
      <c r="F127" s="59" t="s">
        <v>296</v>
      </c>
      <c r="G127" s="27"/>
      <c r="H127" s="27"/>
      <c r="I127" s="27">
        <f>I105</f>
        <v>0</v>
      </c>
      <c r="J127" s="27">
        <f>ROUNDDOWN((I127*E127),-1)</f>
        <v>0</v>
      </c>
      <c r="K127" s="27">
        <f>J127</f>
        <v>0</v>
      </c>
      <c r="L127" s="59"/>
    </row>
    <row r="128" spans="1:12" ht="17.100000000000001" customHeight="1" x14ac:dyDescent="0.15">
      <c r="A128" s="59"/>
      <c r="B128" s="178" t="str">
        <f t="shared" si="10"/>
        <v>기존 브레이스 제거비</v>
      </c>
      <c r="C128" s="179"/>
      <c r="D128" s="59" t="str">
        <f t="shared" si="11"/>
        <v>설치비의 50%</v>
      </c>
      <c r="E128" s="25"/>
      <c r="F128" s="59"/>
      <c r="G128" s="27"/>
      <c r="H128" s="27"/>
      <c r="I128" s="27"/>
      <c r="J128" s="27">
        <f>ROUNDDOWN((J127/2),-1)</f>
        <v>0</v>
      </c>
      <c r="K128" s="27">
        <f>J128</f>
        <v>0</v>
      </c>
      <c r="L128" s="59"/>
    </row>
    <row r="129" spans="1:12" ht="17.100000000000001" customHeight="1" x14ac:dyDescent="0.15">
      <c r="A129" s="59"/>
      <c r="B129" s="180" t="s">
        <v>295</v>
      </c>
      <c r="C129" s="181"/>
      <c r="D129" s="123"/>
      <c r="E129" s="124"/>
      <c r="F129" s="123"/>
      <c r="G129" s="125"/>
      <c r="H129" s="125"/>
      <c r="I129" s="125"/>
      <c r="J129" s="125"/>
      <c r="K129" s="126">
        <f>SUM(K125:K128)</f>
        <v>0</v>
      </c>
      <c r="L129" s="59"/>
    </row>
    <row r="130" spans="1:12" ht="17.100000000000001" customHeight="1" x14ac:dyDescent="0.15">
      <c r="A130" s="66">
        <v>4</v>
      </c>
      <c r="B130" s="182" t="str">
        <f>물량산출근거!B52</f>
        <v>트러스 하현 보 단면결손</v>
      </c>
      <c r="C130" s="183"/>
      <c r="D130" s="59"/>
      <c r="E130" s="86"/>
      <c r="F130" s="59"/>
      <c r="G130" s="27"/>
      <c r="H130" s="27"/>
      <c r="I130" s="27"/>
      <c r="J130" s="27"/>
      <c r="K130" s="28"/>
      <c r="L130" s="59"/>
    </row>
    <row r="131" spans="1:12" ht="17.100000000000001" customHeight="1" x14ac:dyDescent="0.15">
      <c r="A131" s="59"/>
      <c r="B131" s="178" t="str">
        <f>B65</f>
        <v>Flat Bar</v>
      </c>
      <c r="C131" s="179"/>
      <c r="D131" s="59" t="str">
        <f>D65</f>
        <v>65*300*6t</v>
      </c>
      <c r="E131" s="25">
        <f>물량산출근거!I53</f>
        <v>471.24</v>
      </c>
      <c r="F131" s="59"/>
      <c r="G131" s="27">
        <f>G110</f>
        <v>0</v>
      </c>
      <c r="H131" s="27">
        <f>ROUNDDOWN((G131*E131),-1)</f>
        <v>0</v>
      </c>
      <c r="I131" s="27"/>
      <c r="J131" s="27"/>
      <c r="K131" s="27">
        <f>H131</f>
        <v>0</v>
      </c>
      <c r="L131" s="59"/>
    </row>
    <row r="132" spans="1:12" ht="17.100000000000001" customHeight="1" x14ac:dyDescent="0.15">
      <c r="A132" s="66"/>
      <c r="B132" s="178" t="str">
        <f t="shared" ref="B132:B133" si="12">B66</f>
        <v>Flat Bar</v>
      </c>
      <c r="C132" s="179"/>
      <c r="D132" s="59" t="str">
        <f t="shared" ref="D132:D133" si="13">D66</f>
        <v>150*300*6t</v>
      </c>
      <c r="E132" s="25">
        <f>물량산출근거!I54</f>
        <v>543.62</v>
      </c>
      <c r="F132" s="89"/>
      <c r="G132" s="27">
        <f>G131</f>
        <v>0</v>
      </c>
      <c r="H132" s="27">
        <f>ROUNDDOWN((G132*E132),-1)</f>
        <v>0</v>
      </c>
      <c r="I132" s="27"/>
      <c r="J132" s="27"/>
      <c r="K132" s="27">
        <f>H132</f>
        <v>0</v>
      </c>
      <c r="L132" s="59"/>
    </row>
    <row r="133" spans="1:12" ht="17.100000000000001" customHeight="1" x14ac:dyDescent="0.15">
      <c r="A133" s="59"/>
      <c r="B133" s="178" t="str">
        <f t="shared" si="12"/>
        <v>설치비</v>
      </c>
      <c r="C133" s="179"/>
      <c r="D133" s="59" t="str">
        <f t="shared" si="13"/>
        <v>용접보강</v>
      </c>
      <c r="E133" s="25">
        <v>77</v>
      </c>
      <c r="F133" s="59" t="s">
        <v>302</v>
      </c>
      <c r="G133" s="27"/>
      <c r="H133" s="27"/>
      <c r="I133" s="27">
        <v>0</v>
      </c>
      <c r="J133" s="27">
        <f>ROUNDDOWN((I133*E133),-1)</f>
        <v>0</v>
      </c>
      <c r="K133" s="27">
        <f>J133</f>
        <v>0</v>
      </c>
      <c r="L133" s="59"/>
    </row>
    <row r="134" spans="1:12" ht="17.100000000000001" customHeight="1" x14ac:dyDescent="0.15">
      <c r="A134" s="66"/>
      <c r="B134" s="180" t="s">
        <v>300</v>
      </c>
      <c r="C134" s="181"/>
      <c r="D134" s="123"/>
      <c r="E134" s="124"/>
      <c r="F134" s="130"/>
      <c r="G134" s="125"/>
      <c r="H134" s="125"/>
      <c r="I134" s="125"/>
      <c r="J134" s="125"/>
      <c r="K134" s="126">
        <f>SUM(K131:K133)</f>
        <v>0</v>
      </c>
      <c r="L134" s="59"/>
    </row>
    <row r="135" spans="1:12" ht="17.100000000000001" customHeight="1" x14ac:dyDescent="0.15">
      <c r="A135" s="78">
        <v>5</v>
      </c>
      <c r="B135" s="182" t="str">
        <f>물량산출근거!B55</f>
        <v>하현 트러스 부재변형 복원</v>
      </c>
      <c r="C135" s="183"/>
      <c r="D135" s="59"/>
      <c r="E135" s="110"/>
      <c r="F135" s="59"/>
      <c r="G135" s="83"/>
      <c r="H135" s="27"/>
      <c r="I135" s="27"/>
      <c r="J135" s="27"/>
      <c r="K135" s="32"/>
      <c r="L135" s="59"/>
    </row>
    <row r="136" spans="1:12" ht="17.100000000000001" customHeight="1" x14ac:dyDescent="0.15">
      <c r="A136" s="51"/>
      <c r="B136" s="186" t="s">
        <v>307</v>
      </c>
      <c r="C136" s="187"/>
      <c r="D136" s="59" t="str">
        <f>D128</f>
        <v>설치비의 50%</v>
      </c>
      <c r="E136" s="112"/>
      <c r="F136" s="59"/>
      <c r="G136" s="83"/>
      <c r="H136" s="83"/>
      <c r="I136" s="27"/>
      <c r="J136" s="27">
        <f>ROUNDDOWN((J139/2),-1)</f>
        <v>0</v>
      </c>
      <c r="K136" s="27">
        <f>J136</f>
        <v>0</v>
      </c>
      <c r="L136" s="59"/>
    </row>
    <row r="137" spans="1:12" ht="17.100000000000001" customHeight="1" x14ac:dyDescent="0.15">
      <c r="A137" s="51"/>
      <c r="B137" s="178" t="str">
        <f>물량산출근거!B56</f>
        <v>2개소 복원</v>
      </c>
      <c r="C137" s="179"/>
      <c r="D137" s="59" t="str">
        <f>물량산출근거!D56</f>
        <v>2L-70*70*6t</v>
      </c>
      <c r="E137" s="110">
        <f>물량산출근거!I56</f>
        <v>102.08</v>
      </c>
      <c r="F137" s="59" t="s">
        <v>292</v>
      </c>
      <c r="G137" s="83">
        <f>G125</f>
        <v>0</v>
      </c>
      <c r="H137" s="83">
        <f>ROUNDDOWN((G137*E137),-1)</f>
        <v>0</v>
      </c>
      <c r="I137" s="27"/>
      <c r="J137" s="27"/>
      <c r="K137" s="27">
        <f>H137</f>
        <v>0</v>
      </c>
      <c r="L137" s="59"/>
    </row>
    <row r="138" spans="1:12" ht="17.100000000000001" customHeight="1" x14ac:dyDescent="0.15">
      <c r="A138" s="51"/>
      <c r="B138" s="178" t="str">
        <f>B115</f>
        <v>고장력볼트</v>
      </c>
      <c r="C138" s="179"/>
      <c r="D138" s="59" t="str">
        <f>D115</f>
        <v>20*35L</v>
      </c>
      <c r="E138" s="116">
        <v>10</v>
      </c>
      <c r="F138" s="59" t="s">
        <v>294</v>
      </c>
      <c r="G138" s="83">
        <f>G115</f>
        <v>0</v>
      </c>
      <c r="H138" s="83">
        <f>ROUNDDOWN((G138*E138),-1)</f>
        <v>0</v>
      </c>
      <c r="I138" s="27"/>
      <c r="J138" s="27"/>
      <c r="K138" s="27">
        <f>H138</f>
        <v>0</v>
      </c>
      <c r="L138" s="59"/>
    </row>
    <row r="139" spans="1:12" ht="17.100000000000001" customHeight="1" x14ac:dyDescent="0.15">
      <c r="A139" s="51"/>
      <c r="B139" s="178" t="s">
        <v>293</v>
      </c>
      <c r="C139" s="179"/>
      <c r="D139" s="59" t="str">
        <f>D116</f>
        <v>잡철물 제작 설치</v>
      </c>
      <c r="E139" s="33">
        <f>E137/1000</f>
        <v>0.10208</v>
      </c>
      <c r="F139" s="59" t="s">
        <v>296</v>
      </c>
      <c r="G139" s="83"/>
      <c r="H139" s="83"/>
      <c r="I139" s="27">
        <f>I127</f>
        <v>0</v>
      </c>
      <c r="J139" s="27">
        <f>ROUNDDOWN((E139*I139),-1)</f>
        <v>0</v>
      </c>
      <c r="K139" s="27">
        <f>J139</f>
        <v>0</v>
      </c>
      <c r="L139" s="59"/>
    </row>
    <row r="140" spans="1:12" ht="17.100000000000001" customHeight="1" x14ac:dyDescent="0.15">
      <c r="A140" s="51"/>
      <c r="B140" s="180" t="s">
        <v>295</v>
      </c>
      <c r="C140" s="181"/>
      <c r="D140" s="123"/>
      <c r="E140" s="131"/>
      <c r="F140" s="123"/>
      <c r="G140" s="132"/>
      <c r="H140" s="132"/>
      <c r="I140" s="125"/>
      <c r="J140" s="125"/>
      <c r="K140" s="126">
        <f>SUM(K136:K139)</f>
        <v>0</v>
      </c>
      <c r="L140" s="59"/>
    </row>
    <row r="141" spans="1:12" ht="17.100000000000001" customHeight="1" x14ac:dyDescent="0.15">
      <c r="A141" s="78">
        <v>6</v>
      </c>
      <c r="B141" s="182" t="str">
        <f>물량산출근거!B57</f>
        <v>하현 트러스 보 절단 복원</v>
      </c>
      <c r="C141" s="183"/>
      <c r="D141" s="59"/>
      <c r="E141" s="33"/>
      <c r="F141" s="59"/>
      <c r="G141" s="83"/>
      <c r="H141" s="83"/>
      <c r="I141" s="27"/>
      <c r="J141" s="27"/>
      <c r="K141" s="28"/>
      <c r="L141" s="59"/>
    </row>
    <row r="142" spans="1:12" ht="17.100000000000001" customHeight="1" x14ac:dyDescent="0.15">
      <c r="A142" s="51"/>
      <c r="B142" s="178" t="s">
        <v>308</v>
      </c>
      <c r="C142" s="179"/>
      <c r="D142" s="59" t="str">
        <f>D136</f>
        <v>설치비의 50%</v>
      </c>
      <c r="E142" s="33"/>
      <c r="F142" s="59"/>
      <c r="G142" s="83"/>
      <c r="H142" s="83"/>
      <c r="I142" s="27"/>
      <c r="J142" s="27">
        <f>ROUNDDOWN((J146/2),-1)</f>
        <v>0</v>
      </c>
      <c r="K142" s="27">
        <f>J142</f>
        <v>0</v>
      </c>
      <c r="L142" s="59"/>
    </row>
    <row r="143" spans="1:12" ht="17.100000000000001" customHeight="1" x14ac:dyDescent="0.15">
      <c r="A143" s="51"/>
      <c r="B143" s="178" t="str">
        <f>물량산출근거!B58</f>
        <v>4개소 복원</v>
      </c>
      <c r="C143" s="179"/>
      <c r="D143" s="59" t="str">
        <f>물량산출근거!D58</f>
        <v>2L-70*70*6t</v>
      </c>
      <c r="E143" s="118">
        <f>물량산출근거!I58</f>
        <v>204.16</v>
      </c>
      <c r="F143" s="59" t="s">
        <v>292</v>
      </c>
      <c r="G143" s="83">
        <f>G137</f>
        <v>0</v>
      </c>
      <c r="H143" s="83">
        <f>ROUNDDOWN((G143*E143),-1)</f>
        <v>0</v>
      </c>
      <c r="I143" s="27"/>
      <c r="J143" s="27"/>
      <c r="K143" s="27">
        <f>H143</f>
        <v>0</v>
      </c>
      <c r="L143" s="59"/>
    </row>
    <row r="144" spans="1:12" ht="17.100000000000001" customHeight="1" x14ac:dyDescent="0.15">
      <c r="A144" s="51"/>
      <c r="B144" s="178" t="str">
        <f>물량산출근거!B59</f>
        <v>1개소 복원</v>
      </c>
      <c r="C144" s="179"/>
      <c r="D144" s="59" t="str">
        <f>물량산출근거!D59</f>
        <v>L-70*70*6t</v>
      </c>
      <c r="E144" s="118">
        <f>물량산출근거!I59</f>
        <v>25.52</v>
      </c>
      <c r="F144" s="59" t="s">
        <v>292</v>
      </c>
      <c r="G144" s="83">
        <f>G137</f>
        <v>0</v>
      </c>
      <c r="H144" s="83">
        <f t="shared" ref="H144:H145" si="14">ROUNDDOWN((G144*E144),-1)</f>
        <v>0</v>
      </c>
      <c r="I144" s="27"/>
      <c r="J144" s="27"/>
      <c r="K144" s="27">
        <f>H144</f>
        <v>0</v>
      </c>
      <c r="L144" s="59"/>
    </row>
    <row r="145" spans="1:12" ht="17.100000000000001" customHeight="1" x14ac:dyDescent="0.15">
      <c r="A145" s="51"/>
      <c r="B145" s="178" t="str">
        <f>B138</f>
        <v>고장력볼트</v>
      </c>
      <c r="C145" s="179"/>
      <c r="D145" s="59" t="str">
        <f>D138</f>
        <v>20*35L</v>
      </c>
      <c r="E145" s="117">
        <v>30</v>
      </c>
      <c r="F145" s="59" t="s">
        <v>294</v>
      </c>
      <c r="G145" s="83">
        <f>G138</f>
        <v>0</v>
      </c>
      <c r="H145" s="83">
        <f t="shared" si="14"/>
        <v>0</v>
      </c>
      <c r="I145" s="27"/>
      <c r="J145" s="27"/>
      <c r="K145" s="27">
        <f>H145</f>
        <v>0</v>
      </c>
      <c r="L145" s="59"/>
    </row>
    <row r="146" spans="1:12" ht="17.100000000000001" customHeight="1" x14ac:dyDescent="0.15">
      <c r="A146" s="51"/>
      <c r="B146" s="178" t="s">
        <v>293</v>
      </c>
      <c r="C146" s="179"/>
      <c r="D146" s="59" t="str">
        <f>D139</f>
        <v>잡철물 제작 설치</v>
      </c>
      <c r="E146" s="84">
        <f>(물량산출근거!I58+물량산출근거!I59)/1000</f>
        <v>0.22968</v>
      </c>
      <c r="F146" s="59" t="s">
        <v>296</v>
      </c>
      <c r="G146" s="27"/>
      <c r="H146" s="27"/>
      <c r="I146" s="27">
        <f>I139</f>
        <v>0</v>
      </c>
      <c r="J146" s="27">
        <f>ROUNDDOWN((I146*E146),-1)</f>
        <v>0</v>
      </c>
      <c r="K146" s="27">
        <f>J146</f>
        <v>0</v>
      </c>
      <c r="L146" s="59"/>
    </row>
    <row r="147" spans="1:12" ht="17.100000000000001" customHeight="1" x14ac:dyDescent="0.15">
      <c r="A147" s="51"/>
      <c r="B147" s="180" t="s">
        <v>295</v>
      </c>
      <c r="C147" s="181"/>
      <c r="D147" s="123"/>
      <c r="E147" s="124"/>
      <c r="F147" s="123"/>
      <c r="G147" s="125"/>
      <c r="H147" s="125"/>
      <c r="I147" s="125"/>
      <c r="J147" s="125"/>
      <c r="K147" s="126">
        <f>SUM(K142:K146)</f>
        <v>0</v>
      </c>
      <c r="L147" s="59"/>
    </row>
    <row r="148" spans="1:12" ht="17.100000000000001" customHeight="1" x14ac:dyDescent="0.15">
      <c r="A148" s="51"/>
      <c r="B148" s="104"/>
      <c r="C148" s="105"/>
      <c r="D148" s="59"/>
      <c r="E148" s="25"/>
      <c r="F148" s="59"/>
      <c r="G148" s="27"/>
      <c r="H148" s="27"/>
      <c r="I148" s="27"/>
      <c r="J148" s="27"/>
      <c r="K148" s="28"/>
      <c r="L148" s="59"/>
    </row>
    <row r="149" spans="1:12" ht="18" customHeight="1" x14ac:dyDescent="0.15">
      <c r="A149" s="158" t="s">
        <v>83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</row>
    <row r="150" spans="1:12" ht="18" customHeight="1" x14ac:dyDescent="0.15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</row>
    <row r="151" spans="1:12" ht="18" customHeight="1" x14ac:dyDescent="0.15">
      <c r="A151" s="159" t="str">
        <f>A121</f>
        <v>국립극단 서계동 공연시설물 보수공사</v>
      </c>
      <c r="B151" s="159"/>
      <c r="C151" s="159"/>
      <c r="D151" s="159"/>
      <c r="E151" s="159"/>
      <c r="F151" s="159"/>
      <c r="G151" s="159"/>
      <c r="H151" s="11"/>
      <c r="I151" s="12"/>
      <c r="J151" s="12"/>
      <c r="K151" s="160" t="s">
        <v>323</v>
      </c>
      <c r="L151" s="160"/>
    </row>
    <row r="152" spans="1:12" ht="18" customHeight="1" x14ac:dyDescent="0.15">
      <c r="A152" s="188" t="s">
        <v>55</v>
      </c>
      <c r="B152" s="190" t="s">
        <v>66</v>
      </c>
      <c r="C152" s="191"/>
      <c r="D152" s="194" t="s">
        <v>67</v>
      </c>
      <c r="E152" s="194" t="s">
        <v>58</v>
      </c>
      <c r="F152" s="194" t="s">
        <v>59</v>
      </c>
      <c r="G152" s="196" t="s">
        <v>60</v>
      </c>
      <c r="H152" s="197"/>
      <c r="I152" s="196" t="s">
        <v>61</v>
      </c>
      <c r="J152" s="197"/>
      <c r="K152" s="194" t="s">
        <v>62</v>
      </c>
      <c r="L152" s="194" t="s">
        <v>63</v>
      </c>
    </row>
    <row r="153" spans="1:12" ht="18" customHeight="1" x14ac:dyDescent="0.15">
      <c r="A153" s="189"/>
      <c r="B153" s="192"/>
      <c r="C153" s="193"/>
      <c r="D153" s="195"/>
      <c r="E153" s="195"/>
      <c r="F153" s="195"/>
      <c r="G153" s="106" t="s">
        <v>68</v>
      </c>
      <c r="H153" s="106" t="s">
        <v>69</v>
      </c>
      <c r="I153" s="106" t="s">
        <v>70</v>
      </c>
      <c r="J153" s="106" t="s">
        <v>69</v>
      </c>
      <c r="K153" s="195"/>
      <c r="L153" s="195"/>
    </row>
    <row r="154" spans="1:12" ht="17.100000000000001" customHeight="1" x14ac:dyDescent="0.15">
      <c r="A154" s="78">
        <v>7</v>
      </c>
      <c r="B154" s="182" t="str">
        <f>물량산출근거!B60</f>
        <v>브레이스 플레이트 복원</v>
      </c>
      <c r="C154" s="183"/>
      <c r="D154" s="59"/>
      <c r="E154" s="25"/>
      <c r="F154" s="59"/>
      <c r="G154" s="27"/>
      <c r="H154" s="27"/>
      <c r="I154" s="27"/>
      <c r="J154" s="27"/>
      <c r="K154" s="27"/>
      <c r="L154" s="59"/>
    </row>
    <row r="155" spans="1:12" ht="17.100000000000001" customHeight="1" x14ac:dyDescent="0.15">
      <c r="A155" s="51"/>
      <c r="B155" s="178" t="str">
        <f>물량산출근거!B63</f>
        <v>Flat Bar(28개소)</v>
      </c>
      <c r="C155" s="179"/>
      <c r="D155" s="59" t="str">
        <f>물량산출근거!D63</f>
        <v>100*100*5t</v>
      </c>
      <c r="E155" s="25">
        <f>물량산출근거!I61</f>
        <v>17.151515151515152</v>
      </c>
      <c r="F155" s="59" t="s">
        <v>292</v>
      </c>
      <c r="G155" s="27">
        <f>G137</f>
        <v>0</v>
      </c>
      <c r="H155" s="27">
        <f>ROUNDDOWN((G155*E155),-1)</f>
        <v>0</v>
      </c>
      <c r="I155" s="27"/>
      <c r="J155" s="27"/>
      <c r="K155" s="27">
        <f>H155</f>
        <v>0</v>
      </c>
      <c r="L155" s="59"/>
    </row>
    <row r="156" spans="1:12" ht="17.100000000000001" customHeight="1" x14ac:dyDescent="0.15">
      <c r="A156" s="51"/>
      <c r="B156" s="178" t="s">
        <v>293</v>
      </c>
      <c r="C156" s="179"/>
      <c r="D156" s="59" t="s">
        <v>309</v>
      </c>
      <c r="E156" s="25">
        <v>2</v>
      </c>
      <c r="F156" s="59" t="s">
        <v>310</v>
      </c>
      <c r="G156" s="27"/>
      <c r="H156" s="27"/>
      <c r="I156" s="27">
        <v>0</v>
      </c>
      <c r="J156" s="27">
        <f>ROUNDDOWN((I156*E156),-1)</f>
        <v>0</v>
      </c>
      <c r="K156" s="27">
        <f>J156</f>
        <v>0</v>
      </c>
      <c r="L156" s="59"/>
    </row>
    <row r="157" spans="1:12" ht="17.100000000000001" customHeight="1" x14ac:dyDescent="0.15">
      <c r="A157" s="51"/>
      <c r="B157" s="180" t="s">
        <v>295</v>
      </c>
      <c r="C157" s="181"/>
      <c r="D157" s="123"/>
      <c r="E157" s="124"/>
      <c r="F157" s="123"/>
      <c r="G157" s="125"/>
      <c r="H157" s="125"/>
      <c r="I157" s="125"/>
      <c r="J157" s="125"/>
      <c r="K157" s="126">
        <f>SUM(K155:K156)</f>
        <v>0</v>
      </c>
      <c r="L157" s="59"/>
    </row>
    <row r="158" spans="1:12" ht="17.100000000000001" customHeight="1" x14ac:dyDescent="0.15">
      <c r="A158" s="66">
        <v>8</v>
      </c>
      <c r="B158" s="182" t="str">
        <f>물량산출근거!B62</f>
        <v>캣워크 용접보강</v>
      </c>
      <c r="C158" s="183"/>
      <c r="D158" s="59"/>
      <c r="E158" s="25"/>
      <c r="F158" s="59"/>
      <c r="G158" s="27"/>
      <c r="H158" s="27"/>
      <c r="I158" s="27"/>
      <c r="J158" s="27"/>
      <c r="K158" s="27"/>
      <c r="L158" s="59"/>
    </row>
    <row r="159" spans="1:12" ht="17.100000000000001" customHeight="1" x14ac:dyDescent="0.15">
      <c r="A159" s="59"/>
      <c r="B159" s="178" t="str">
        <f>물량산출근거!B63</f>
        <v>Flat Bar(28개소)</v>
      </c>
      <c r="C159" s="179"/>
      <c r="D159" s="59" t="str">
        <f>물량산출근거!D63</f>
        <v>100*100*5t</v>
      </c>
      <c r="E159" s="25">
        <f>물량산출근거!I63</f>
        <v>33.911999999999999</v>
      </c>
      <c r="F159" s="59" t="s">
        <v>292</v>
      </c>
      <c r="G159" s="27">
        <f>G155</f>
        <v>0</v>
      </c>
      <c r="H159" s="27">
        <f t="shared" ref="H159:H171" si="15">ROUNDDOWN((G159*E159),-1)</f>
        <v>0</v>
      </c>
      <c r="I159" s="27"/>
      <c r="J159" s="27"/>
      <c r="K159" s="27">
        <f>H159</f>
        <v>0</v>
      </c>
      <c r="L159" s="59"/>
    </row>
    <row r="160" spans="1:12" ht="17.100000000000001" customHeight="1" x14ac:dyDescent="0.15">
      <c r="A160" s="59"/>
      <c r="B160" s="178" t="s">
        <v>293</v>
      </c>
      <c r="C160" s="179"/>
      <c r="D160" s="59" t="s">
        <v>309</v>
      </c>
      <c r="E160" s="109">
        <v>56</v>
      </c>
      <c r="F160" s="59" t="s">
        <v>310</v>
      </c>
      <c r="G160" s="27"/>
      <c r="H160" s="27"/>
      <c r="I160" s="27">
        <f>I156</f>
        <v>0</v>
      </c>
      <c r="J160" s="27">
        <f t="shared" ref="J160:J174" si="16">ROUNDDOWN((I160*E160),-1)</f>
        <v>0</v>
      </c>
      <c r="K160" s="27">
        <f>J160</f>
        <v>0</v>
      </c>
      <c r="L160" s="59"/>
    </row>
    <row r="161" spans="1:12" ht="17.100000000000001" customHeight="1" x14ac:dyDescent="0.15">
      <c r="A161" s="59"/>
      <c r="B161" s="180" t="s">
        <v>295</v>
      </c>
      <c r="C161" s="181"/>
      <c r="D161" s="123"/>
      <c r="E161" s="124"/>
      <c r="F161" s="123"/>
      <c r="G161" s="125"/>
      <c r="H161" s="125"/>
      <c r="I161" s="125"/>
      <c r="J161" s="125"/>
      <c r="K161" s="126">
        <f>SUM(K159:K160)</f>
        <v>0</v>
      </c>
      <c r="L161" s="59"/>
    </row>
    <row r="162" spans="1:12" ht="17.100000000000001" customHeight="1" x14ac:dyDescent="0.15">
      <c r="A162" s="66">
        <v>9</v>
      </c>
      <c r="B162" s="202" t="str">
        <f>물량산출근거!B64</f>
        <v>가설파이프 제거 및 신설</v>
      </c>
      <c r="C162" s="203"/>
      <c r="D162" s="59"/>
      <c r="E162" s="25"/>
      <c r="F162" s="89"/>
      <c r="G162" s="27"/>
      <c r="H162" s="27"/>
      <c r="I162" s="27"/>
      <c r="J162" s="27"/>
      <c r="K162" s="28"/>
      <c r="L162" s="59"/>
    </row>
    <row r="163" spans="1:12" ht="17.100000000000001" customHeight="1" x14ac:dyDescent="0.15">
      <c r="A163" s="59"/>
      <c r="B163" s="178" t="str">
        <f>B74</f>
        <v>탄소강관</v>
      </c>
      <c r="C163" s="179"/>
      <c r="D163" s="59" t="str">
        <f>물량산출근거!D65</f>
        <v>48.6mm*3.2t</v>
      </c>
      <c r="E163" s="25">
        <f>물량산출근거!G65</f>
        <v>30</v>
      </c>
      <c r="F163" s="59" t="s">
        <v>313</v>
      </c>
      <c r="G163" s="27">
        <v>0</v>
      </c>
      <c r="H163" s="27">
        <f t="shared" si="15"/>
        <v>0</v>
      </c>
      <c r="I163" s="27"/>
      <c r="J163" s="27"/>
      <c r="K163" s="27">
        <f>H163</f>
        <v>0</v>
      </c>
      <c r="L163" s="59"/>
    </row>
    <row r="164" spans="1:12" ht="17.100000000000001" customHeight="1" x14ac:dyDescent="0.15">
      <c r="A164" s="66"/>
      <c r="B164" s="178" t="str">
        <f t="shared" ref="B164:B167" si="17">B75</f>
        <v>압력배관용 탄소강관</v>
      </c>
      <c r="C164" s="179"/>
      <c r="D164" s="59" t="str">
        <f>물량산출근거!D66</f>
        <v>42.7mm*4.9t</v>
      </c>
      <c r="E164" s="25">
        <f>물량산출근거!G66</f>
        <v>2</v>
      </c>
      <c r="F164" s="89" t="s">
        <v>313</v>
      </c>
      <c r="G164" s="27">
        <v>0</v>
      </c>
      <c r="H164" s="27">
        <f t="shared" si="15"/>
        <v>0</v>
      </c>
      <c r="I164" s="27"/>
      <c r="J164" s="27"/>
      <c r="K164" s="27">
        <f>H164</f>
        <v>0</v>
      </c>
      <c r="L164" s="59"/>
    </row>
    <row r="165" spans="1:12" ht="17.100000000000001" customHeight="1" x14ac:dyDescent="0.15">
      <c r="A165" s="51"/>
      <c r="B165" s="178" t="str">
        <f t="shared" si="17"/>
        <v>설치비</v>
      </c>
      <c r="C165" s="179"/>
      <c r="D165" s="59" t="str">
        <f>D76</f>
        <v>잡철물 제작 설치</v>
      </c>
      <c r="E165" s="112">
        <f>(물량산출근거!I65+물량산출근거!I66)/1000</f>
        <v>0.11654</v>
      </c>
      <c r="F165" s="59" t="s">
        <v>296</v>
      </c>
      <c r="G165" s="30"/>
      <c r="H165" s="27"/>
      <c r="I165" s="27">
        <f>I146</f>
        <v>0</v>
      </c>
      <c r="J165" s="27">
        <f t="shared" si="16"/>
        <v>0</v>
      </c>
      <c r="K165" s="34">
        <f>J165</f>
        <v>0</v>
      </c>
      <c r="L165" s="59"/>
    </row>
    <row r="166" spans="1:12" ht="17.100000000000001" customHeight="1" x14ac:dyDescent="0.15">
      <c r="A166" s="51"/>
      <c r="B166" s="178" t="str">
        <f t="shared" si="17"/>
        <v>제거비</v>
      </c>
      <c r="C166" s="179"/>
      <c r="D166" s="59" t="str">
        <f>D77</f>
        <v>설치비의 50%</v>
      </c>
      <c r="E166" s="112"/>
      <c r="F166" s="59"/>
      <c r="G166" s="30"/>
      <c r="H166" s="27"/>
      <c r="I166" s="27"/>
      <c r="J166" s="27">
        <f>ROUNDDOWN((J165/2),-1)</f>
        <v>0</v>
      </c>
      <c r="K166" s="27">
        <f>J166</f>
        <v>0</v>
      </c>
      <c r="L166" s="59"/>
    </row>
    <row r="167" spans="1:12" ht="17.100000000000001" customHeight="1" x14ac:dyDescent="0.15">
      <c r="A167" s="51"/>
      <c r="B167" s="180" t="str">
        <f t="shared" si="17"/>
        <v>소계</v>
      </c>
      <c r="C167" s="181"/>
      <c r="D167" s="123"/>
      <c r="E167" s="131"/>
      <c r="F167" s="123"/>
      <c r="G167" s="135"/>
      <c r="H167" s="125"/>
      <c r="I167" s="136"/>
      <c r="J167" s="125"/>
      <c r="K167" s="137">
        <f>SUM(K163:K166)</f>
        <v>0</v>
      </c>
      <c r="L167" s="31"/>
    </row>
    <row r="168" spans="1:12" ht="17.100000000000001" customHeight="1" x14ac:dyDescent="0.15">
      <c r="A168" s="78">
        <v>10</v>
      </c>
      <c r="B168" s="202" t="str">
        <f>물량산출근거!B67</f>
        <v>벽체, 천장 저거 및 복원</v>
      </c>
      <c r="C168" s="203"/>
      <c r="D168" s="59"/>
      <c r="E168" s="33"/>
      <c r="F168" s="59"/>
      <c r="G168" s="119"/>
      <c r="H168" s="27"/>
      <c r="I168" s="120"/>
      <c r="J168" s="27"/>
      <c r="K168" s="121"/>
      <c r="L168" s="31"/>
    </row>
    <row r="169" spans="1:12" ht="17.100000000000001" customHeight="1" x14ac:dyDescent="0.15">
      <c r="A169" s="51"/>
      <c r="B169" s="178" t="s">
        <v>237</v>
      </c>
      <c r="C169" s="179"/>
      <c r="D169" s="59" t="str">
        <f>물량산출근거!D68</f>
        <v>900*2400*12.5t(방화)</v>
      </c>
      <c r="E169" s="116">
        <v>30</v>
      </c>
      <c r="F169" s="113" t="s">
        <v>135</v>
      </c>
      <c r="G169" s="119">
        <v>0</v>
      </c>
      <c r="H169" s="27">
        <f t="shared" si="15"/>
        <v>0</v>
      </c>
      <c r="I169" s="120">
        <v>0</v>
      </c>
      <c r="J169" s="27">
        <f t="shared" si="16"/>
        <v>0</v>
      </c>
      <c r="K169" s="120">
        <f>J169+H169</f>
        <v>0</v>
      </c>
      <c r="L169" s="31"/>
    </row>
    <row r="170" spans="1:12" ht="17.100000000000001" customHeight="1" x14ac:dyDescent="0.15">
      <c r="A170" s="51"/>
      <c r="B170" s="178" t="s">
        <v>236</v>
      </c>
      <c r="C170" s="179"/>
      <c r="D170" s="59"/>
      <c r="E170" s="118">
        <v>64.8</v>
      </c>
      <c r="F170" s="113" t="s">
        <v>121</v>
      </c>
      <c r="G170" s="119"/>
      <c r="H170" s="27"/>
      <c r="I170" s="120">
        <v>0</v>
      </c>
      <c r="J170" s="27">
        <f t="shared" si="16"/>
        <v>0</v>
      </c>
      <c r="K170" s="120">
        <f>J170</f>
        <v>0</v>
      </c>
      <c r="L170" s="31"/>
    </row>
    <row r="171" spans="1:12" ht="17.100000000000001" customHeight="1" x14ac:dyDescent="0.15">
      <c r="A171" s="51"/>
      <c r="B171" s="178" t="s">
        <v>315</v>
      </c>
      <c r="C171" s="179"/>
      <c r="D171" s="59" t="str">
        <f>물량산출근거!D69</f>
        <v>300*600*12t</v>
      </c>
      <c r="E171" s="31">
        <f>물량산출근거!I69</f>
        <v>16</v>
      </c>
      <c r="F171" s="113" t="s">
        <v>121</v>
      </c>
      <c r="G171" s="119">
        <v>0</v>
      </c>
      <c r="H171" s="27">
        <f t="shared" si="15"/>
        <v>0</v>
      </c>
      <c r="I171" s="120">
        <v>0</v>
      </c>
      <c r="J171" s="27">
        <f t="shared" si="16"/>
        <v>0</v>
      </c>
      <c r="K171" s="120">
        <f>J171+H171</f>
        <v>0</v>
      </c>
      <c r="L171" s="31"/>
    </row>
    <row r="172" spans="1:12" ht="17.100000000000001" customHeight="1" x14ac:dyDescent="0.15">
      <c r="A172" s="51"/>
      <c r="B172" s="178" t="s">
        <v>316</v>
      </c>
      <c r="C172" s="179"/>
      <c r="D172" s="59"/>
      <c r="E172" s="31">
        <f>물량산출근거!I69</f>
        <v>16</v>
      </c>
      <c r="F172" s="113" t="s">
        <v>121</v>
      </c>
      <c r="G172" s="119"/>
      <c r="H172" s="119"/>
      <c r="I172" s="120">
        <v>0</v>
      </c>
      <c r="J172" s="27">
        <f t="shared" si="16"/>
        <v>0</v>
      </c>
      <c r="K172" s="120">
        <f>J172</f>
        <v>0</v>
      </c>
      <c r="L172" s="31"/>
    </row>
    <row r="173" spans="1:12" ht="17.100000000000001" customHeight="1" x14ac:dyDescent="0.15">
      <c r="A173" s="51"/>
      <c r="B173" s="178" t="s">
        <v>238</v>
      </c>
      <c r="C173" s="179"/>
      <c r="D173" s="59"/>
      <c r="E173" s="110">
        <f>물량산출근거!I70</f>
        <v>530</v>
      </c>
      <c r="F173" s="113" t="s">
        <v>121</v>
      </c>
      <c r="G173" s="119"/>
      <c r="H173" s="119"/>
      <c r="I173" s="120">
        <v>0</v>
      </c>
      <c r="J173" s="27">
        <f t="shared" si="16"/>
        <v>0</v>
      </c>
      <c r="K173" s="120">
        <f>J173</f>
        <v>0</v>
      </c>
      <c r="L173" s="31"/>
    </row>
    <row r="174" spans="1:12" ht="17.100000000000001" customHeight="1" x14ac:dyDescent="0.15">
      <c r="A174" s="51"/>
      <c r="B174" s="178" t="str">
        <f>물량산출근거!B71</f>
        <v>우레탄폼분사</v>
      </c>
      <c r="C174" s="179"/>
      <c r="D174" s="59"/>
      <c r="E174" s="118">
        <f>물량산출근거!I71</f>
        <v>50</v>
      </c>
      <c r="F174" s="113" t="s">
        <v>121</v>
      </c>
      <c r="G174" s="119"/>
      <c r="H174" s="119"/>
      <c r="I174" s="120">
        <v>0</v>
      </c>
      <c r="J174" s="27">
        <f t="shared" si="16"/>
        <v>0</v>
      </c>
      <c r="K174" s="120">
        <f>J174</f>
        <v>0</v>
      </c>
      <c r="L174" s="31"/>
    </row>
    <row r="175" spans="1:12" ht="17.100000000000001" customHeight="1" x14ac:dyDescent="0.15">
      <c r="A175" s="51"/>
      <c r="B175" s="180" t="s">
        <v>295</v>
      </c>
      <c r="C175" s="181"/>
      <c r="D175" s="123"/>
      <c r="E175" s="124"/>
      <c r="F175" s="123"/>
      <c r="G175" s="136"/>
      <c r="H175" s="136"/>
      <c r="I175" s="136"/>
      <c r="J175" s="136"/>
      <c r="K175" s="137">
        <f>SUM(K169:K174)</f>
        <v>0</v>
      </c>
      <c r="L175" s="31"/>
    </row>
    <row r="176" spans="1:12" ht="17.100000000000001" customHeight="1" x14ac:dyDescent="0.15">
      <c r="A176" s="51"/>
      <c r="B176" s="182"/>
      <c r="C176" s="183"/>
      <c r="D176" s="59"/>
      <c r="E176" s="25"/>
      <c r="F176" s="59"/>
      <c r="G176" s="120"/>
      <c r="H176" s="120"/>
      <c r="I176" s="120"/>
      <c r="J176" s="120"/>
      <c r="K176" s="121"/>
      <c r="L176" s="31"/>
    </row>
    <row r="177" spans="1:12" ht="17.100000000000001" customHeight="1" x14ac:dyDescent="0.15">
      <c r="A177" s="51"/>
      <c r="B177" s="182"/>
      <c r="C177" s="183"/>
      <c r="D177" s="59"/>
      <c r="E177" s="25"/>
      <c r="F177" s="59"/>
      <c r="G177" s="120"/>
      <c r="H177" s="120"/>
      <c r="I177" s="120"/>
      <c r="J177" s="120"/>
      <c r="K177" s="121"/>
      <c r="L177" s="31"/>
    </row>
    <row r="178" spans="1:12" ht="17.100000000000001" customHeight="1" x14ac:dyDescent="0.15">
      <c r="A178" s="51"/>
      <c r="B178" s="104"/>
      <c r="C178" s="105"/>
      <c r="D178" s="59"/>
      <c r="E178" s="25"/>
      <c r="F178" s="59"/>
      <c r="G178" s="120"/>
      <c r="H178" s="120"/>
      <c r="I178" s="120"/>
      <c r="J178" s="120"/>
      <c r="K178" s="121"/>
      <c r="L178" s="31"/>
    </row>
    <row r="179" spans="1:12" ht="18" customHeight="1" x14ac:dyDescent="0.15">
      <c r="A179" s="158" t="s">
        <v>83</v>
      </c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</row>
    <row r="180" spans="1:12" ht="18" customHeight="1" x14ac:dyDescent="0.15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</row>
    <row r="181" spans="1:12" ht="18" customHeight="1" x14ac:dyDescent="0.15">
      <c r="A181" s="159" t="str">
        <f>A151</f>
        <v>국립극단 서계동 공연시설물 보수공사</v>
      </c>
      <c r="B181" s="159"/>
      <c r="C181" s="159"/>
      <c r="D181" s="159"/>
      <c r="E181" s="159"/>
      <c r="F181" s="159"/>
      <c r="G181" s="159"/>
      <c r="H181" s="11"/>
      <c r="I181" s="12"/>
      <c r="J181" s="12"/>
      <c r="K181" s="160" t="s">
        <v>323</v>
      </c>
      <c r="L181" s="160"/>
    </row>
    <row r="182" spans="1:12" ht="18" customHeight="1" x14ac:dyDescent="0.15">
      <c r="A182" s="188" t="s">
        <v>55</v>
      </c>
      <c r="B182" s="190" t="s">
        <v>66</v>
      </c>
      <c r="C182" s="191"/>
      <c r="D182" s="194" t="s">
        <v>67</v>
      </c>
      <c r="E182" s="194" t="s">
        <v>58</v>
      </c>
      <c r="F182" s="194" t="s">
        <v>59</v>
      </c>
      <c r="G182" s="196" t="s">
        <v>60</v>
      </c>
      <c r="H182" s="197"/>
      <c r="I182" s="196" t="s">
        <v>61</v>
      </c>
      <c r="J182" s="197"/>
      <c r="K182" s="194" t="s">
        <v>62</v>
      </c>
      <c r="L182" s="194" t="s">
        <v>63</v>
      </c>
    </row>
    <row r="183" spans="1:12" ht="18" customHeight="1" x14ac:dyDescent="0.15">
      <c r="A183" s="189"/>
      <c r="B183" s="192"/>
      <c r="C183" s="193"/>
      <c r="D183" s="195"/>
      <c r="E183" s="195"/>
      <c r="F183" s="195"/>
      <c r="G183" s="106" t="s">
        <v>68</v>
      </c>
      <c r="H183" s="106" t="s">
        <v>69</v>
      </c>
      <c r="I183" s="106" t="s">
        <v>70</v>
      </c>
      <c r="J183" s="106" t="s">
        <v>69</v>
      </c>
      <c r="K183" s="195"/>
      <c r="L183" s="195"/>
    </row>
    <row r="184" spans="1:12" ht="17.100000000000001" customHeight="1" x14ac:dyDescent="0.15">
      <c r="A184" s="78">
        <v>11</v>
      </c>
      <c r="B184" s="182" t="str">
        <f>물량산출근거!B72</f>
        <v>공통사항</v>
      </c>
      <c r="C184" s="183"/>
      <c r="D184" s="59"/>
      <c r="E184" s="25"/>
      <c r="F184" s="59"/>
      <c r="G184" s="27"/>
      <c r="H184" s="27"/>
      <c r="I184" s="27"/>
      <c r="J184" s="27"/>
      <c r="K184" s="27"/>
      <c r="L184" s="59"/>
    </row>
    <row r="185" spans="1:12" ht="17.100000000000001" customHeight="1" x14ac:dyDescent="0.15">
      <c r="A185" s="51"/>
      <c r="B185" s="178" t="str">
        <f>물량산출근거!B73</f>
        <v>준공청소</v>
      </c>
      <c r="C185" s="179"/>
      <c r="D185" s="59" t="str">
        <f>물량산출근거!D73</f>
        <v>극장 면적</v>
      </c>
      <c r="E185" s="25" t="str">
        <f>물량산출근거!E73</f>
        <v>㎡</v>
      </c>
      <c r="F185" s="59">
        <f>물량산출근거!I73</f>
        <v>722</v>
      </c>
      <c r="G185" s="27"/>
      <c r="H185" s="27"/>
      <c r="I185" s="27">
        <v>0</v>
      </c>
      <c r="J185" s="27">
        <f>ROUNDDOWN((I185*F185),-1)</f>
        <v>0</v>
      </c>
      <c r="K185" s="27">
        <f>J185</f>
        <v>0</v>
      </c>
      <c r="L185" s="59"/>
    </row>
    <row r="186" spans="1:12" ht="17.100000000000001" customHeight="1" x14ac:dyDescent="0.15">
      <c r="A186" s="51"/>
      <c r="B186" s="178" t="str">
        <f>물량산출근거!B74</f>
        <v>녹막이 페인트 칠</v>
      </c>
      <c r="C186" s="179"/>
      <c r="D186" s="59" t="str">
        <f>물량산출근거!D74</f>
        <v>전 구조물 트러스 밑면</v>
      </c>
      <c r="E186" s="25" t="str">
        <f>물량산출근거!E74</f>
        <v>㎡</v>
      </c>
      <c r="F186" s="59">
        <f>물량산출근거!I74</f>
        <v>140</v>
      </c>
      <c r="G186" s="27"/>
      <c r="H186" s="27"/>
      <c r="I186" s="27">
        <v>0</v>
      </c>
      <c r="J186" s="27">
        <f>ROUNDDOWN(((I186*F186)*2),-1)</f>
        <v>0</v>
      </c>
      <c r="K186" s="27">
        <f>J186</f>
        <v>0</v>
      </c>
      <c r="L186" s="59" t="s">
        <v>291</v>
      </c>
    </row>
    <row r="187" spans="1:12" ht="17.100000000000001" customHeight="1" x14ac:dyDescent="0.15">
      <c r="A187" s="51"/>
      <c r="B187" s="178" t="str">
        <f>물량산출근거!B75</f>
        <v>보양</v>
      </c>
      <c r="C187" s="179"/>
      <c r="D187" s="59" t="str">
        <f>물량산출근거!D75</f>
        <v>객석 및 기타 장비부분</v>
      </c>
      <c r="E187" s="25" t="str">
        <f>물량산출근거!E75</f>
        <v>㎡</v>
      </c>
      <c r="F187" s="59">
        <f>물량산출근거!I75</f>
        <v>722</v>
      </c>
      <c r="G187" s="27"/>
      <c r="H187" s="27"/>
      <c r="I187" s="27">
        <v>0</v>
      </c>
      <c r="J187" s="27">
        <f>ROUNDDOWN((I187*F187),-1)</f>
        <v>0</v>
      </c>
      <c r="K187" s="27">
        <f>J187</f>
        <v>0</v>
      </c>
      <c r="L187" s="59"/>
    </row>
    <row r="188" spans="1:12" ht="17.100000000000001" customHeight="1" x14ac:dyDescent="0.15">
      <c r="A188" s="66"/>
      <c r="B188" s="178" t="str">
        <f>물량산출근거!B76</f>
        <v>비계설치</v>
      </c>
      <c r="C188" s="179"/>
      <c r="D188" s="59" t="str">
        <f>물량산출근거!D76</f>
        <v>구조물 트러스 밑면</v>
      </c>
      <c r="E188" s="25" t="str">
        <f>물량산출근거!E76</f>
        <v>㎡</v>
      </c>
      <c r="F188" s="59">
        <f>물량산출근거!I76</f>
        <v>180</v>
      </c>
      <c r="G188" s="27"/>
      <c r="H188" s="27"/>
      <c r="I188" s="27">
        <v>0</v>
      </c>
      <c r="J188" s="27">
        <f>ROUNDDOWN((I188*F188),-1)</f>
        <v>0</v>
      </c>
      <c r="K188" s="27">
        <f>J188</f>
        <v>0</v>
      </c>
      <c r="L188" s="59"/>
    </row>
    <row r="189" spans="1:12" ht="17.100000000000001" customHeight="1" x14ac:dyDescent="0.15">
      <c r="A189" s="59"/>
      <c r="B189" s="180" t="s">
        <v>295</v>
      </c>
      <c r="C189" s="181"/>
      <c r="D189" s="123"/>
      <c r="E189" s="124"/>
      <c r="F189" s="123"/>
      <c r="G189" s="125"/>
      <c r="H189" s="125"/>
      <c r="I189" s="125"/>
      <c r="J189" s="125"/>
      <c r="K189" s="126">
        <f>SUM(K185:K188)</f>
        <v>0</v>
      </c>
      <c r="L189" s="59"/>
    </row>
    <row r="190" spans="1:12" ht="17.100000000000001" customHeight="1" x14ac:dyDescent="0.15">
      <c r="A190" s="59"/>
      <c r="B190" s="178"/>
      <c r="C190" s="179"/>
      <c r="D190" s="59"/>
      <c r="E190" s="86"/>
      <c r="F190" s="59"/>
      <c r="G190" s="27"/>
      <c r="H190" s="27"/>
      <c r="I190" s="27"/>
      <c r="J190" s="27"/>
      <c r="K190" s="27"/>
      <c r="L190" s="59"/>
    </row>
    <row r="191" spans="1:12" ht="17.100000000000001" customHeight="1" x14ac:dyDescent="0.15">
      <c r="A191" s="59"/>
      <c r="B191" s="202"/>
      <c r="C191" s="203"/>
      <c r="D191" s="59"/>
      <c r="E191" s="25"/>
      <c r="F191" s="59"/>
      <c r="G191" s="27"/>
      <c r="H191" s="27"/>
      <c r="I191" s="27"/>
      <c r="J191" s="27"/>
      <c r="K191" s="28"/>
      <c r="L191" s="59"/>
    </row>
    <row r="192" spans="1:12" ht="17.100000000000001" customHeight="1" x14ac:dyDescent="0.15">
      <c r="A192" s="66"/>
      <c r="B192" s="202"/>
      <c r="C192" s="203"/>
      <c r="D192" s="59"/>
      <c r="E192" s="25"/>
      <c r="F192" s="89"/>
      <c r="G192" s="27"/>
      <c r="H192" s="27"/>
      <c r="I192" s="27"/>
      <c r="J192" s="27"/>
      <c r="K192" s="28"/>
      <c r="L192" s="59"/>
    </row>
    <row r="193" spans="1:12" ht="17.100000000000001" customHeight="1" x14ac:dyDescent="0.15">
      <c r="A193" s="59"/>
      <c r="B193" s="178"/>
      <c r="C193" s="179"/>
      <c r="D193" s="59"/>
      <c r="E193" s="25"/>
      <c r="F193" s="59"/>
      <c r="G193" s="27"/>
      <c r="H193" s="27"/>
      <c r="I193" s="27"/>
      <c r="J193" s="27"/>
      <c r="K193" s="27"/>
      <c r="L193" s="59"/>
    </row>
    <row r="194" spans="1:12" ht="17.100000000000001" customHeight="1" x14ac:dyDescent="0.15">
      <c r="A194" s="66"/>
      <c r="B194" s="178"/>
      <c r="C194" s="179"/>
      <c r="D194" s="59"/>
      <c r="E194" s="25"/>
      <c r="F194" s="89"/>
      <c r="G194" s="27"/>
      <c r="H194" s="27"/>
      <c r="I194" s="27"/>
      <c r="J194" s="27"/>
      <c r="K194" s="27"/>
      <c r="L194" s="59"/>
    </row>
    <row r="195" spans="1:12" ht="17.100000000000001" customHeight="1" x14ac:dyDescent="0.15">
      <c r="A195" s="51"/>
      <c r="B195" s="178"/>
      <c r="C195" s="179"/>
      <c r="D195" s="59"/>
      <c r="E195" s="112"/>
      <c r="F195" s="59"/>
      <c r="G195" s="30"/>
      <c r="H195" s="27"/>
      <c r="I195" s="27"/>
      <c r="J195" s="27"/>
      <c r="K195" s="34"/>
      <c r="L195" s="59"/>
    </row>
    <row r="196" spans="1:12" ht="17.100000000000001" customHeight="1" x14ac:dyDescent="0.15">
      <c r="A196" s="51"/>
      <c r="B196" s="178"/>
      <c r="C196" s="179"/>
      <c r="D196" s="59"/>
      <c r="E196" s="112"/>
      <c r="F196" s="59"/>
      <c r="G196" s="30"/>
      <c r="H196" s="30"/>
      <c r="I196" s="27"/>
      <c r="J196" s="27"/>
      <c r="K196" s="27"/>
      <c r="L196" s="59"/>
    </row>
    <row r="197" spans="1:12" ht="17.100000000000001" customHeight="1" x14ac:dyDescent="0.15">
      <c r="A197" s="51"/>
      <c r="B197" s="202"/>
      <c r="C197" s="203"/>
      <c r="D197" s="59"/>
      <c r="E197" s="33"/>
      <c r="F197" s="59"/>
      <c r="G197" s="30"/>
      <c r="H197" s="30"/>
      <c r="I197" s="27"/>
      <c r="J197" s="27"/>
      <c r="K197" s="28"/>
      <c r="L197" s="59"/>
    </row>
    <row r="198" spans="1:12" ht="17.100000000000001" customHeight="1" x14ac:dyDescent="0.15">
      <c r="A198" s="51"/>
      <c r="B198" s="202"/>
      <c r="C198" s="203"/>
      <c r="D198" s="59"/>
      <c r="E198" s="33"/>
      <c r="F198" s="59"/>
      <c r="G198" s="30"/>
      <c r="H198" s="30"/>
      <c r="I198" s="27"/>
      <c r="J198" s="27"/>
      <c r="K198" s="28"/>
      <c r="L198" s="59"/>
    </row>
    <row r="199" spans="1:12" ht="17.100000000000001" customHeight="1" x14ac:dyDescent="0.15">
      <c r="A199" s="51"/>
      <c r="B199" s="178"/>
      <c r="C199" s="179"/>
      <c r="D199" s="59"/>
      <c r="E199" s="33"/>
      <c r="F199" s="59"/>
      <c r="G199" s="30"/>
      <c r="H199" s="30"/>
      <c r="I199" s="27"/>
      <c r="J199" s="27"/>
      <c r="K199" s="28"/>
      <c r="L199" s="59"/>
    </row>
    <row r="200" spans="1:12" ht="17.100000000000001" customHeight="1" x14ac:dyDescent="0.15">
      <c r="A200" s="51"/>
      <c r="B200" s="178"/>
      <c r="C200" s="179"/>
      <c r="D200" s="59"/>
      <c r="E200" s="33"/>
      <c r="F200" s="59"/>
      <c r="G200" s="30"/>
      <c r="H200" s="30"/>
      <c r="I200" s="27"/>
      <c r="J200" s="27"/>
      <c r="K200" s="28"/>
      <c r="L200" s="59"/>
    </row>
    <row r="201" spans="1:12" ht="17.100000000000001" customHeight="1" x14ac:dyDescent="0.15">
      <c r="A201" s="51"/>
      <c r="B201" s="178"/>
      <c r="C201" s="179"/>
      <c r="D201" s="59"/>
      <c r="E201" s="33"/>
      <c r="F201" s="59"/>
      <c r="G201" s="30"/>
      <c r="H201" s="30"/>
      <c r="I201" s="27"/>
      <c r="J201" s="27"/>
      <c r="K201" s="28"/>
      <c r="L201" s="59"/>
    </row>
    <row r="202" spans="1:12" ht="17.100000000000001" customHeight="1" x14ac:dyDescent="0.15">
      <c r="A202" s="51"/>
      <c r="B202" s="178"/>
      <c r="C202" s="179"/>
      <c r="D202" s="59"/>
      <c r="E202" s="33"/>
      <c r="F202" s="59"/>
      <c r="G202" s="30"/>
      <c r="H202" s="30"/>
      <c r="I202" s="27"/>
      <c r="J202" s="27"/>
      <c r="K202" s="28"/>
      <c r="L202" s="59"/>
    </row>
    <row r="203" spans="1:12" ht="17.100000000000001" customHeight="1" x14ac:dyDescent="0.15">
      <c r="A203" s="51"/>
      <c r="B203" s="178"/>
      <c r="C203" s="179"/>
      <c r="D203" s="59"/>
      <c r="E203" s="33"/>
      <c r="F203" s="59"/>
      <c r="G203" s="30"/>
      <c r="H203" s="30"/>
      <c r="I203" s="27"/>
      <c r="J203" s="27"/>
      <c r="K203" s="28"/>
      <c r="L203" s="59"/>
    </row>
    <row r="204" spans="1:12" ht="17.100000000000001" customHeight="1" x14ac:dyDescent="0.15">
      <c r="A204" s="51"/>
      <c r="B204" s="178"/>
      <c r="C204" s="179"/>
      <c r="D204" s="59"/>
      <c r="E204" s="33"/>
      <c r="F204" s="59"/>
      <c r="G204" s="30"/>
      <c r="H204" s="30"/>
      <c r="I204" s="27"/>
      <c r="J204" s="27"/>
      <c r="K204" s="28"/>
      <c r="L204" s="59"/>
    </row>
    <row r="205" spans="1:12" ht="17.100000000000001" customHeight="1" x14ac:dyDescent="0.15">
      <c r="A205" s="51"/>
      <c r="B205" s="182"/>
      <c r="C205" s="183"/>
      <c r="D205" s="59"/>
      <c r="E205" s="25"/>
      <c r="F205" s="59"/>
      <c r="G205" s="27"/>
      <c r="H205" s="27"/>
      <c r="I205" s="27"/>
      <c r="J205" s="27"/>
      <c r="K205" s="28"/>
      <c r="L205" s="59"/>
    </row>
    <row r="206" spans="1:12" ht="17.100000000000001" customHeight="1" x14ac:dyDescent="0.15">
      <c r="A206" s="51"/>
      <c r="B206" s="104"/>
      <c r="C206" s="105"/>
      <c r="D206" s="59"/>
      <c r="E206" s="25"/>
      <c r="F206" s="59"/>
      <c r="G206" s="27"/>
      <c r="H206" s="27"/>
      <c r="I206" s="27"/>
      <c r="J206" s="27"/>
      <c r="K206" s="28"/>
      <c r="L206" s="59"/>
    </row>
    <row r="207" spans="1:12" ht="17.100000000000001" customHeight="1" x14ac:dyDescent="0.15">
      <c r="A207" s="51"/>
      <c r="B207" s="182"/>
      <c r="C207" s="183"/>
      <c r="D207" s="59"/>
      <c r="E207" s="25"/>
      <c r="F207" s="59"/>
      <c r="G207" s="27"/>
      <c r="H207" s="27"/>
      <c r="I207" s="27"/>
      <c r="J207" s="27"/>
      <c r="K207" s="28"/>
      <c r="L207" s="59"/>
    </row>
    <row r="208" spans="1:12" ht="17.100000000000001" customHeight="1" x14ac:dyDescent="0.15">
      <c r="A208" s="51"/>
      <c r="B208" s="104"/>
      <c r="C208" s="105"/>
      <c r="D208" s="59"/>
      <c r="E208" s="25"/>
      <c r="F208" s="59"/>
      <c r="G208" s="27"/>
      <c r="H208" s="27"/>
      <c r="I208" s="27"/>
      <c r="J208" s="27"/>
      <c r="K208" s="28"/>
      <c r="L208" s="59"/>
    </row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</sheetData>
  <mergeCells count="250">
    <mergeCell ref="B202:C202"/>
    <mergeCell ref="B203:C203"/>
    <mergeCell ref="B204:C204"/>
    <mergeCell ref="B205:C205"/>
    <mergeCell ref="B207:C207"/>
    <mergeCell ref="B176:C176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81:G181"/>
    <mergeCell ref="K181:L181"/>
    <mergeCell ref="A182:A183"/>
    <mergeCell ref="B182:C183"/>
    <mergeCell ref="D182:D183"/>
    <mergeCell ref="E182:E183"/>
    <mergeCell ref="F182:F183"/>
    <mergeCell ref="G182:H182"/>
    <mergeCell ref="I182:J182"/>
    <mergeCell ref="K182:K183"/>
    <mergeCell ref="L182:L183"/>
    <mergeCell ref="B172:C172"/>
    <mergeCell ref="B173:C173"/>
    <mergeCell ref="B174:C174"/>
    <mergeCell ref="B175:C175"/>
    <mergeCell ref="B177:C177"/>
    <mergeCell ref="B116:C116"/>
    <mergeCell ref="B138:C138"/>
    <mergeCell ref="B147:C147"/>
    <mergeCell ref="A179:L180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52:A153"/>
    <mergeCell ref="B152:C153"/>
    <mergeCell ref="D152:D153"/>
    <mergeCell ref="E152:E153"/>
    <mergeCell ref="F152:F153"/>
    <mergeCell ref="G152:H152"/>
    <mergeCell ref="I152:J152"/>
    <mergeCell ref="K152:K153"/>
    <mergeCell ref="L152:L153"/>
    <mergeCell ref="B143:C143"/>
    <mergeCell ref="B144:C144"/>
    <mergeCell ref="B146:C146"/>
    <mergeCell ref="B111:C111"/>
    <mergeCell ref="B145:C145"/>
    <mergeCell ref="A149:L150"/>
    <mergeCell ref="A151:G151"/>
    <mergeCell ref="K151:L151"/>
    <mergeCell ref="B133:C133"/>
    <mergeCell ref="B134:C134"/>
    <mergeCell ref="B135:C135"/>
    <mergeCell ref="B136:C136"/>
    <mergeCell ref="B137:C137"/>
    <mergeCell ref="B139:C139"/>
    <mergeCell ref="B140:C140"/>
    <mergeCell ref="B141:C141"/>
    <mergeCell ref="B142:C142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7:C117"/>
    <mergeCell ref="A119:L120"/>
    <mergeCell ref="A121:G121"/>
    <mergeCell ref="K121:L121"/>
    <mergeCell ref="A122:A123"/>
    <mergeCell ref="B122:C123"/>
    <mergeCell ref="D122:D123"/>
    <mergeCell ref="E122:E123"/>
    <mergeCell ref="F122:F123"/>
    <mergeCell ref="G122:H122"/>
    <mergeCell ref="I122:J122"/>
    <mergeCell ref="K122:K123"/>
    <mergeCell ref="L122:L123"/>
    <mergeCell ref="B17:C17"/>
    <mergeCell ref="B53:C53"/>
    <mergeCell ref="B52:C52"/>
    <mergeCell ref="B54:C54"/>
    <mergeCell ref="B41:C41"/>
    <mergeCell ref="B42:C42"/>
    <mergeCell ref="B43:C43"/>
    <mergeCell ref="B44:C44"/>
    <mergeCell ref="B40:C40"/>
    <mergeCell ref="A29:L30"/>
    <mergeCell ref="A31:G31"/>
    <mergeCell ref="K31:L31"/>
    <mergeCell ref="A32:A33"/>
    <mergeCell ref="B32:C33"/>
    <mergeCell ref="K32:K33"/>
    <mergeCell ref="L32:L33"/>
    <mergeCell ref="B34:C34"/>
    <mergeCell ref="B35:C35"/>
    <mergeCell ref="B38:C38"/>
    <mergeCell ref="D32:D33"/>
    <mergeCell ref="E32:E33"/>
    <mergeCell ref="F32:F33"/>
    <mergeCell ref="G32:H32"/>
    <mergeCell ref="I32:J32"/>
    <mergeCell ref="B46:C46"/>
    <mergeCell ref="B47:C47"/>
    <mergeCell ref="B48:C48"/>
    <mergeCell ref="B49:C49"/>
    <mergeCell ref="B50:C50"/>
    <mergeCell ref="B51:C51"/>
    <mergeCell ref="B58:C58"/>
    <mergeCell ref="B45:C45"/>
    <mergeCell ref="B39:C39"/>
    <mergeCell ref="B56:C56"/>
    <mergeCell ref="B55:C55"/>
    <mergeCell ref="B57:C57"/>
    <mergeCell ref="B37:C37"/>
    <mergeCell ref="B36:C36"/>
    <mergeCell ref="B23:C23"/>
    <mergeCell ref="B25:C25"/>
    <mergeCell ref="B27:C27"/>
    <mergeCell ref="B28:C28"/>
    <mergeCell ref="B24:C24"/>
    <mergeCell ref="B18:C18"/>
    <mergeCell ref="B19:C19"/>
    <mergeCell ref="B20:C20"/>
    <mergeCell ref="B21:C21"/>
    <mergeCell ref="B22:C22"/>
    <mergeCell ref="B16:C16"/>
    <mergeCell ref="K5:K6"/>
    <mergeCell ref="L5:L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:L2"/>
    <mergeCell ref="A4:G4"/>
    <mergeCell ref="K4:L4"/>
    <mergeCell ref="A5:A6"/>
    <mergeCell ref="B5:C6"/>
    <mergeCell ref="D5:D6"/>
    <mergeCell ref="E5:E6"/>
    <mergeCell ref="F5:F6"/>
    <mergeCell ref="G5:H5"/>
    <mergeCell ref="I5:J5"/>
    <mergeCell ref="A59:L60"/>
    <mergeCell ref="A61:G61"/>
    <mergeCell ref="K61:L61"/>
    <mergeCell ref="A62:A63"/>
    <mergeCell ref="B62:C63"/>
    <mergeCell ref="D62:D63"/>
    <mergeCell ref="E62:E63"/>
    <mergeCell ref="F62:F63"/>
    <mergeCell ref="G62:H62"/>
    <mergeCell ref="I62:J62"/>
    <mergeCell ref="K62:K63"/>
    <mergeCell ref="L62:L63"/>
    <mergeCell ref="B73:C73"/>
    <mergeCell ref="B74:C74"/>
    <mergeCell ref="B75:C75"/>
    <mergeCell ref="B78:C78"/>
    <mergeCell ref="B69:C69"/>
    <mergeCell ref="B70:C70"/>
    <mergeCell ref="B71:C71"/>
    <mergeCell ref="B72:C72"/>
    <mergeCell ref="B64:C64"/>
    <mergeCell ref="B65:C65"/>
    <mergeCell ref="B66:C66"/>
    <mergeCell ref="B67:C67"/>
    <mergeCell ref="B68:C68"/>
    <mergeCell ref="B102:C102"/>
    <mergeCell ref="B76:C76"/>
    <mergeCell ref="B77:C77"/>
    <mergeCell ref="A89:L90"/>
    <mergeCell ref="A91:G91"/>
    <mergeCell ref="K91:L91"/>
    <mergeCell ref="A92:A93"/>
    <mergeCell ref="B92:C93"/>
    <mergeCell ref="D92:D93"/>
    <mergeCell ref="E92:E93"/>
    <mergeCell ref="F92:F93"/>
    <mergeCell ref="G92:H92"/>
    <mergeCell ref="I92:J92"/>
    <mergeCell ref="K92:K93"/>
    <mergeCell ref="L92:L93"/>
    <mergeCell ref="B84:C84"/>
    <mergeCell ref="B79:C79"/>
    <mergeCell ref="B80:C80"/>
    <mergeCell ref="B81:C81"/>
    <mergeCell ref="B82:C82"/>
    <mergeCell ref="B83:C83"/>
    <mergeCell ref="B113:C113"/>
    <mergeCell ref="B114:C114"/>
    <mergeCell ref="B115:C115"/>
    <mergeCell ref="B85:C85"/>
    <mergeCell ref="B86:C86"/>
    <mergeCell ref="B87:C87"/>
    <mergeCell ref="B88:C88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2:C112"/>
    <mergeCell ref="B94:C94"/>
    <mergeCell ref="B95:C95"/>
    <mergeCell ref="B96:C96"/>
    <mergeCell ref="B97:C97"/>
    <mergeCell ref="B98:C98"/>
    <mergeCell ref="B99:C99"/>
    <mergeCell ref="B100:C100"/>
    <mergeCell ref="B101:C101"/>
  </mergeCells>
  <phoneticPr fontId="9" type="noConversion"/>
  <pageMargins left="0.25" right="0.25" top="0.48" bottom="0.57999999999999996" header="0.3" footer="0.3"/>
  <pageSetup paperSize="9" orientation="landscape" r:id="rId1"/>
  <headerFooter>
    <oddFooter>&amp;R(재)국립극단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5"/>
  <sheetViews>
    <sheetView showGridLines="0" view="pageBreakPreview" zoomScale="90" zoomScaleNormal="100" zoomScaleSheetLayoutView="90" workbookViewId="0">
      <selection activeCell="G9" sqref="G9:H9"/>
    </sheetView>
  </sheetViews>
  <sheetFormatPr defaultRowHeight="13.5" x14ac:dyDescent="0.15"/>
  <cols>
    <col min="1" max="1" width="4.375" customWidth="1"/>
    <col min="2" max="2" width="11.5" customWidth="1"/>
    <col min="3" max="3" width="13.625" customWidth="1"/>
    <col min="4" max="4" width="25.75" customWidth="1"/>
    <col min="5" max="5" width="6.25" customWidth="1"/>
    <col min="6" max="6" width="9.625" customWidth="1"/>
    <col min="7" max="10" width="8.75" customWidth="1"/>
    <col min="11" max="11" width="20" customWidth="1"/>
  </cols>
  <sheetData>
    <row r="1" spans="1:11" ht="18" customHeight="1" x14ac:dyDescent="0.15">
      <c r="A1" s="158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8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8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" customHeight="1" x14ac:dyDescent="0.15">
      <c r="A4" s="159" t="str">
        <f>금액집계!A3</f>
        <v>국립극단 서계동 공연시설물 보수공사</v>
      </c>
      <c r="B4" s="159"/>
      <c r="C4" s="159"/>
      <c r="D4" s="159"/>
      <c r="E4" s="159"/>
      <c r="F4" s="159"/>
      <c r="G4" s="159"/>
      <c r="H4" s="11"/>
      <c r="I4" s="12"/>
      <c r="J4" s="12"/>
      <c r="K4" s="62"/>
    </row>
    <row r="5" spans="1:11" ht="18" customHeight="1" x14ac:dyDescent="0.15">
      <c r="A5" s="188" t="s">
        <v>55</v>
      </c>
      <c r="B5" s="190" t="s">
        <v>66</v>
      </c>
      <c r="C5" s="191"/>
      <c r="D5" s="194" t="s">
        <v>67</v>
      </c>
      <c r="E5" s="215" t="s">
        <v>88</v>
      </c>
      <c r="F5" s="216" t="s">
        <v>90</v>
      </c>
      <c r="G5" s="217" t="s">
        <v>134</v>
      </c>
      <c r="H5" s="218"/>
      <c r="I5" s="217" t="s">
        <v>115</v>
      </c>
      <c r="J5" s="221"/>
      <c r="K5" s="194" t="s">
        <v>63</v>
      </c>
    </row>
    <row r="6" spans="1:11" ht="18" customHeight="1" x14ac:dyDescent="0.15">
      <c r="A6" s="189"/>
      <c r="B6" s="192"/>
      <c r="C6" s="193"/>
      <c r="D6" s="195"/>
      <c r="E6" s="215"/>
      <c r="F6" s="216"/>
      <c r="G6" s="219"/>
      <c r="H6" s="220"/>
      <c r="I6" s="222"/>
      <c r="J6" s="223"/>
      <c r="K6" s="195"/>
    </row>
    <row r="7" spans="1:11" ht="18" customHeight="1" x14ac:dyDescent="0.15">
      <c r="A7" s="59"/>
      <c r="B7" s="213" t="s">
        <v>172</v>
      </c>
      <c r="C7" s="214"/>
      <c r="D7" s="59"/>
      <c r="E7" s="92"/>
      <c r="F7" s="92"/>
      <c r="G7" s="206"/>
      <c r="H7" s="207"/>
      <c r="I7" s="206"/>
      <c r="J7" s="207"/>
      <c r="K7" s="91"/>
    </row>
    <row r="8" spans="1:11" ht="18" customHeight="1" x14ac:dyDescent="0.15">
      <c r="A8" s="85">
        <v>1</v>
      </c>
      <c r="B8" s="182" t="s">
        <v>170</v>
      </c>
      <c r="C8" s="183"/>
      <c r="D8" s="59"/>
      <c r="E8" s="92"/>
      <c r="F8" s="92"/>
      <c r="G8" s="206"/>
      <c r="H8" s="207"/>
      <c r="I8" s="206"/>
      <c r="J8" s="207"/>
      <c r="K8" s="91"/>
    </row>
    <row r="9" spans="1:11" ht="18" customHeight="1" x14ac:dyDescent="0.15">
      <c r="A9" s="59"/>
      <c r="B9" s="178" t="s">
        <v>152</v>
      </c>
      <c r="C9" s="179"/>
      <c r="D9" s="59" t="s">
        <v>175</v>
      </c>
      <c r="E9" s="92" t="s">
        <v>89</v>
      </c>
      <c r="F9" s="92">
        <v>6.38</v>
      </c>
      <c r="G9" s="208">
        <v>180</v>
      </c>
      <c r="H9" s="209"/>
      <c r="I9" s="210">
        <f t="shared" ref="I9" si="0">G9*F9</f>
        <v>1148.4000000000001</v>
      </c>
      <c r="J9" s="211"/>
      <c r="K9" s="91"/>
    </row>
    <row r="10" spans="1:11" ht="18" customHeight="1" x14ac:dyDescent="0.15">
      <c r="A10" s="59"/>
      <c r="B10" s="178" t="s">
        <v>218</v>
      </c>
      <c r="C10" s="179"/>
      <c r="D10" s="59" t="s">
        <v>219</v>
      </c>
      <c r="E10" s="92" t="s">
        <v>89</v>
      </c>
      <c r="F10" s="92">
        <f>9.42</f>
        <v>9.42</v>
      </c>
      <c r="G10" s="208">
        <v>12</v>
      </c>
      <c r="H10" s="209"/>
      <c r="I10" s="210">
        <f t="shared" ref="I10:I12" si="1">G10*F10</f>
        <v>113.03999999999999</v>
      </c>
      <c r="J10" s="211"/>
      <c r="K10" s="91"/>
    </row>
    <row r="11" spans="1:11" ht="18" customHeight="1" x14ac:dyDescent="0.15">
      <c r="A11" s="66">
        <v>2</v>
      </c>
      <c r="B11" s="182" t="s">
        <v>137</v>
      </c>
      <c r="C11" s="183"/>
      <c r="D11" s="59"/>
      <c r="E11" s="92"/>
      <c r="F11" s="92"/>
      <c r="G11" s="208"/>
      <c r="H11" s="209"/>
      <c r="I11" s="210"/>
      <c r="J11" s="211"/>
      <c r="K11" s="91"/>
    </row>
    <row r="12" spans="1:11" ht="18" customHeight="1" x14ac:dyDescent="0.15">
      <c r="A12" s="59"/>
      <c r="B12" s="178" t="s">
        <v>138</v>
      </c>
      <c r="C12" s="179"/>
      <c r="D12" s="59" t="s">
        <v>175</v>
      </c>
      <c r="E12" s="92" t="s">
        <v>89</v>
      </c>
      <c r="F12" s="92">
        <v>6.38</v>
      </c>
      <c r="G12" s="208">
        <v>60</v>
      </c>
      <c r="H12" s="209"/>
      <c r="I12" s="210">
        <f t="shared" si="1"/>
        <v>382.8</v>
      </c>
      <c r="J12" s="211"/>
      <c r="K12" s="91"/>
    </row>
    <row r="13" spans="1:11" ht="18" customHeight="1" x14ac:dyDescent="0.15">
      <c r="A13" s="59"/>
      <c r="B13" s="178" t="s">
        <v>136</v>
      </c>
      <c r="C13" s="179"/>
      <c r="D13" s="59" t="s">
        <v>139</v>
      </c>
      <c r="E13" s="92" t="s">
        <v>140</v>
      </c>
      <c r="F13" s="92">
        <f>6.28</f>
        <v>6.28</v>
      </c>
      <c r="G13" s="208">
        <v>3.2</v>
      </c>
      <c r="H13" s="209"/>
      <c r="I13" s="210">
        <f t="shared" ref="I13" si="2">G13*F13</f>
        <v>20.096000000000004</v>
      </c>
      <c r="J13" s="211"/>
      <c r="K13" s="91"/>
    </row>
    <row r="14" spans="1:11" ht="18" customHeight="1" x14ac:dyDescent="0.15">
      <c r="A14" s="59"/>
      <c r="B14" s="178" t="s">
        <v>141</v>
      </c>
      <c r="C14" s="179"/>
      <c r="D14" s="59" t="s">
        <v>142</v>
      </c>
      <c r="E14" s="92" t="s">
        <v>140</v>
      </c>
      <c r="F14" s="92">
        <f>4.71</f>
        <v>4.71</v>
      </c>
      <c r="G14" s="208">
        <v>3.6</v>
      </c>
      <c r="H14" s="209"/>
      <c r="I14" s="210">
        <f t="shared" ref="I14" si="3">G14*F14</f>
        <v>16.956</v>
      </c>
      <c r="J14" s="211"/>
      <c r="K14" s="91"/>
    </row>
    <row r="15" spans="1:11" ht="18" customHeight="1" x14ac:dyDescent="0.15">
      <c r="A15" s="59"/>
      <c r="B15" s="178" t="s">
        <v>143</v>
      </c>
      <c r="C15" s="179"/>
      <c r="D15" s="59" t="s">
        <v>176</v>
      </c>
      <c r="E15" s="92" t="s">
        <v>140</v>
      </c>
      <c r="F15" s="92">
        <v>6.38</v>
      </c>
      <c r="G15" s="208">
        <v>104</v>
      </c>
      <c r="H15" s="209"/>
      <c r="I15" s="210">
        <f t="shared" ref="I15" si="4">G15*F15</f>
        <v>663.52</v>
      </c>
      <c r="J15" s="211"/>
      <c r="K15" s="91"/>
    </row>
    <row r="16" spans="1:11" ht="18" customHeight="1" x14ac:dyDescent="0.15">
      <c r="A16" s="59"/>
      <c r="B16" s="178" t="s">
        <v>145</v>
      </c>
      <c r="C16" s="179"/>
      <c r="D16" s="59" t="s">
        <v>146</v>
      </c>
      <c r="E16" s="92" t="s">
        <v>140</v>
      </c>
      <c r="F16" s="92">
        <v>0.88</v>
      </c>
      <c r="G16" s="208">
        <v>187.2</v>
      </c>
      <c r="H16" s="209"/>
      <c r="I16" s="210">
        <f t="shared" ref="I16" si="5">G16*F16</f>
        <v>164.73599999999999</v>
      </c>
      <c r="J16" s="211"/>
      <c r="K16" s="91"/>
    </row>
    <row r="17" spans="1:11" ht="18" customHeight="1" x14ac:dyDescent="0.15">
      <c r="A17" s="59"/>
      <c r="B17" s="178" t="s">
        <v>147</v>
      </c>
      <c r="C17" s="179"/>
      <c r="D17" s="59" t="s">
        <v>146</v>
      </c>
      <c r="E17" s="92" t="s">
        <v>135</v>
      </c>
      <c r="F17" s="92">
        <v>0.6</v>
      </c>
      <c r="G17" s="208">
        <v>52</v>
      </c>
      <c r="H17" s="209"/>
      <c r="I17" s="210">
        <f t="shared" ref="I17" si="6">G17*F17</f>
        <v>31.2</v>
      </c>
      <c r="J17" s="211"/>
      <c r="K17" s="91"/>
    </row>
    <row r="18" spans="1:11" ht="18" customHeight="1" x14ac:dyDescent="0.15">
      <c r="A18" s="59"/>
      <c r="B18" s="178" t="s">
        <v>148</v>
      </c>
      <c r="C18" s="179"/>
      <c r="D18" s="59" t="s">
        <v>153</v>
      </c>
      <c r="E18" s="92" t="s">
        <v>135</v>
      </c>
      <c r="F18" s="92">
        <v>0.81</v>
      </c>
      <c r="G18" s="208">
        <v>208</v>
      </c>
      <c r="H18" s="209"/>
      <c r="I18" s="210">
        <f>G18*F18</f>
        <v>168.48000000000002</v>
      </c>
      <c r="J18" s="211"/>
      <c r="K18" s="91"/>
    </row>
    <row r="19" spans="1:11" ht="18" customHeight="1" x14ac:dyDescent="0.15">
      <c r="A19" s="66">
        <v>3</v>
      </c>
      <c r="B19" s="182" t="s">
        <v>154</v>
      </c>
      <c r="C19" s="183"/>
      <c r="D19" s="59"/>
      <c r="E19" s="92"/>
      <c r="F19" s="92"/>
      <c r="G19" s="206"/>
      <c r="H19" s="207"/>
      <c r="I19" s="210"/>
      <c r="J19" s="211"/>
      <c r="K19" s="91"/>
    </row>
    <row r="20" spans="1:11" ht="18" customHeight="1" x14ac:dyDescent="0.15">
      <c r="A20" s="59"/>
      <c r="B20" s="178" t="s">
        <v>299</v>
      </c>
      <c r="C20" s="179"/>
      <c r="D20" s="59" t="s">
        <v>85</v>
      </c>
      <c r="E20" s="92" t="s">
        <v>89</v>
      </c>
      <c r="F20" s="92">
        <v>6.38</v>
      </c>
      <c r="G20" s="208">
        <v>96</v>
      </c>
      <c r="H20" s="209"/>
      <c r="I20" s="210">
        <f t="shared" ref="I20:I28" si="7">G20*F20</f>
        <v>612.48</v>
      </c>
      <c r="J20" s="211"/>
      <c r="K20" s="91"/>
    </row>
    <row r="21" spans="1:11" ht="18" customHeight="1" x14ac:dyDescent="0.15">
      <c r="A21" s="66">
        <v>4</v>
      </c>
      <c r="B21" s="182" t="s">
        <v>301</v>
      </c>
      <c r="C21" s="183"/>
      <c r="D21" s="59"/>
      <c r="E21" s="92"/>
      <c r="F21" s="92"/>
      <c r="G21" s="208"/>
      <c r="H21" s="209"/>
      <c r="I21" s="206"/>
      <c r="J21" s="207"/>
      <c r="K21" s="91"/>
    </row>
    <row r="22" spans="1:11" ht="18" customHeight="1" x14ac:dyDescent="0.15">
      <c r="A22" s="59"/>
      <c r="B22" s="178" t="s">
        <v>150</v>
      </c>
      <c r="C22" s="179"/>
      <c r="D22" s="59" t="s">
        <v>155</v>
      </c>
      <c r="E22" s="92" t="s">
        <v>89</v>
      </c>
      <c r="F22" s="92">
        <f>3.06</f>
        <v>3.06</v>
      </c>
      <c r="G22" s="208">
        <v>0.6</v>
      </c>
      <c r="H22" s="209"/>
      <c r="I22" s="210">
        <f t="shared" ref="I22:I23" si="8">G22*F22</f>
        <v>1.8359999999999999</v>
      </c>
      <c r="J22" s="211"/>
      <c r="K22" s="91"/>
    </row>
    <row r="23" spans="1:11" ht="18" customHeight="1" x14ac:dyDescent="0.15">
      <c r="A23" s="59"/>
      <c r="B23" s="178" t="s">
        <v>150</v>
      </c>
      <c r="C23" s="179"/>
      <c r="D23" s="59" t="s">
        <v>151</v>
      </c>
      <c r="E23" s="92" t="s">
        <v>89</v>
      </c>
      <c r="F23" s="92">
        <f>7.06</f>
        <v>7.06</v>
      </c>
      <c r="G23" s="208">
        <v>1.2</v>
      </c>
      <c r="H23" s="209"/>
      <c r="I23" s="210">
        <f t="shared" si="8"/>
        <v>8.4719999999999995</v>
      </c>
      <c r="J23" s="211"/>
      <c r="K23" s="91"/>
    </row>
    <row r="24" spans="1:11" ht="18" customHeight="1" x14ac:dyDescent="0.15">
      <c r="A24" s="66">
        <v>5</v>
      </c>
      <c r="B24" s="182" t="s">
        <v>156</v>
      </c>
      <c r="C24" s="183"/>
      <c r="D24" s="59"/>
      <c r="E24" s="92"/>
      <c r="F24" s="92"/>
      <c r="G24" s="208"/>
      <c r="H24" s="209"/>
      <c r="I24" s="206"/>
      <c r="J24" s="207"/>
      <c r="K24" s="91"/>
    </row>
    <row r="25" spans="1:11" ht="18" customHeight="1" x14ac:dyDescent="0.15">
      <c r="A25" s="59"/>
      <c r="B25" s="178" t="s">
        <v>150</v>
      </c>
      <c r="C25" s="179"/>
      <c r="D25" s="59" t="s">
        <v>157</v>
      </c>
      <c r="E25" s="92" t="s">
        <v>140</v>
      </c>
      <c r="F25" s="92">
        <f>4.71</f>
        <v>4.71</v>
      </c>
      <c r="G25" s="208">
        <v>7.2</v>
      </c>
      <c r="H25" s="209"/>
      <c r="I25" s="206">
        <f t="shared" si="7"/>
        <v>33.911999999999999</v>
      </c>
      <c r="J25" s="207"/>
      <c r="K25" s="91"/>
    </row>
    <row r="26" spans="1:11" ht="18" customHeight="1" x14ac:dyDescent="0.15">
      <c r="A26" s="66">
        <v>6</v>
      </c>
      <c r="B26" s="182" t="s">
        <v>225</v>
      </c>
      <c r="C26" s="183"/>
      <c r="D26" s="59"/>
      <c r="E26" s="92"/>
      <c r="F26" s="92"/>
      <c r="G26" s="208"/>
      <c r="H26" s="209"/>
      <c r="I26" s="206"/>
      <c r="J26" s="207"/>
      <c r="K26" s="91"/>
    </row>
    <row r="27" spans="1:11" ht="18" customHeight="1" x14ac:dyDescent="0.15">
      <c r="A27" s="59"/>
      <c r="B27" s="178" t="s">
        <v>158</v>
      </c>
      <c r="C27" s="179"/>
      <c r="D27" s="59" t="s">
        <v>160</v>
      </c>
      <c r="E27" s="92" t="s">
        <v>89</v>
      </c>
      <c r="F27" s="92">
        <v>3.58</v>
      </c>
      <c r="G27" s="208">
        <v>48</v>
      </c>
      <c r="H27" s="209"/>
      <c r="I27" s="206">
        <f t="shared" si="7"/>
        <v>171.84</v>
      </c>
      <c r="J27" s="207"/>
      <c r="K27" s="91"/>
    </row>
    <row r="28" spans="1:11" ht="18" customHeight="1" x14ac:dyDescent="0.15">
      <c r="A28" s="59"/>
      <c r="B28" s="178" t="s">
        <v>159</v>
      </c>
      <c r="C28" s="179"/>
      <c r="D28" s="59" t="s">
        <v>161</v>
      </c>
      <c r="E28" s="92" t="s">
        <v>89</v>
      </c>
      <c r="F28" s="92">
        <v>4.57</v>
      </c>
      <c r="G28" s="208">
        <v>3</v>
      </c>
      <c r="H28" s="209"/>
      <c r="I28" s="206">
        <f t="shared" si="7"/>
        <v>13.71</v>
      </c>
      <c r="J28" s="207"/>
      <c r="K28" s="91"/>
    </row>
    <row r="29" spans="1:11" ht="18" customHeight="1" x14ac:dyDescent="0.15">
      <c r="A29" s="66">
        <v>7</v>
      </c>
      <c r="B29" s="182" t="s">
        <v>162</v>
      </c>
      <c r="C29" s="183"/>
      <c r="D29" s="59"/>
      <c r="E29" s="92"/>
      <c r="F29" s="92"/>
      <c r="G29" s="206"/>
      <c r="H29" s="207"/>
      <c r="I29" s="206"/>
      <c r="J29" s="207"/>
      <c r="K29" s="91"/>
    </row>
    <row r="30" spans="1:11" ht="18" customHeight="1" x14ac:dyDescent="0.15">
      <c r="A30" s="59"/>
      <c r="B30" s="178" t="s">
        <v>163</v>
      </c>
      <c r="C30" s="179"/>
      <c r="D30" s="59" t="s">
        <v>202</v>
      </c>
      <c r="E30" s="92" t="s">
        <v>164</v>
      </c>
      <c r="F30" s="92">
        <v>1.5</v>
      </c>
      <c r="G30" s="206">
        <v>8</v>
      </c>
      <c r="H30" s="207"/>
      <c r="I30" s="206">
        <f>G30*F30</f>
        <v>12</v>
      </c>
      <c r="J30" s="207"/>
      <c r="K30" s="51" t="s">
        <v>271</v>
      </c>
    </row>
    <row r="31" spans="1:11" ht="18" customHeight="1" x14ac:dyDescent="0.15">
      <c r="A31" s="59"/>
      <c r="B31" s="178" t="s">
        <v>247</v>
      </c>
      <c r="C31" s="179"/>
      <c r="D31" s="59" t="s">
        <v>314</v>
      </c>
      <c r="E31" s="95" t="s">
        <v>121</v>
      </c>
      <c r="F31" s="92"/>
      <c r="G31" s="206"/>
      <c r="H31" s="207"/>
      <c r="I31" s="206">
        <v>21</v>
      </c>
      <c r="J31" s="207"/>
      <c r="K31" s="91"/>
    </row>
    <row r="32" spans="1:11" ht="18" customHeight="1" x14ac:dyDescent="0.15">
      <c r="A32" s="59"/>
      <c r="B32" s="178" t="s">
        <v>246</v>
      </c>
      <c r="C32" s="179"/>
      <c r="D32" s="59"/>
      <c r="E32" s="95" t="s">
        <v>121</v>
      </c>
      <c r="F32" s="92"/>
      <c r="G32" s="206"/>
      <c r="H32" s="207"/>
      <c r="I32" s="206">
        <v>21</v>
      </c>
      <c r="J32" s="207"/>
      <c r="K32" s="91"/>
    </row>
    <row r="33" spans="1:11" ht="18" customHeight="1" x14ac:dyDescent="0.15">
      <c r="A33" s="66">
        <v>8</v>
      </c>
      <c r="B33" s="182" t="s">
        <v>165</v>
      </c>
      <c r="C33" s="183"/>
      <c r="D33" s="59"/>
      <c r="E33" s="92"/>
      <c r="F33" s="92"/>
      <c r="G33" s="206"/>
      <c r="H33" s="207"/>
      <c r="I33" s="206"/>
      <c r="J33" s="207"/>
      <c r="K33" s="91"/>
    </row>
    <row r="34" spans="1:11" ht="18" customHeight="1" x14ac:dyDescent="0.15">
      <c r="A34" s="59"/>
      <c r="B34" s="178" t="s">
        <v>166</v>
      </c>
      <c r="C34" s="179"/>
      <c r="D34" s="59" t="s">
        <v>169</v>
      </c>
      <c r="E34" s="95" t="s">
        <v>182</v>
      </c>
      <c r="F34" s="26">
        <v>375</v>
      </c>
      <c r="G34" s="206"/>
      <c r="H34" s="207"/>
      <c r="I34" s="206">
        <v>375</v>
      </c>
      <c r="J34" s="207"/>
      <c r="K34" s="91"/>
    </row>
    <row r="35" spans="1:11" ht="18" customHeight="1" x14ac:dyDescent="0.15">
      <c r="A35" s="59"/>
      <c r="B35" s="178" t="s">
        <v>167</v>
      </c>
      <c r="C35" s="179"/>
      <c r="D35" s="59" t="s">
        <v>297</v>
      </c>
      <c r="E35" s="95" t="s">
        <v>182</v>
      </c>
      <c r="F35" s="26">
        <v>120</v>
      </c>
      <c r="G35" s="206"/>
      <c r="H35" s="207"/>
      <c r="I35" s="206">
        <v>120</v>
      </c>
      <c r="J35" s="207"/>
      <c r="K35" s="91"/>
    </row>
    <row r="36" spans="1:11" ht="18" customHeight="1" x14ac:dyDescent="0.15">
      <c r="A36" s="59"/>
      <c r="B36" s="178" t="s">
        <v>327</v>
      </c>
      <c r="C36" s="179"/>
      <c r="D36" s="59" t="s">
        <v>288</v>
      </c>
      <c r="E36" s="95" t="s">
        <v>121</v>
      </c>
      <c r="F36" s="26">
        <v>375</v>
      </c>
      <c r="G36" s="206"/>
      <c r="H36" s="207"/>
      <c r="I36" s="206">
        <v>375</v>
      </c>
      <c r="J36" s="207"/>
      <c r="K36" s="91"/>
    </row>
    <row r="37" spans="1:11" ht="18" customHeight="1" x14ac:dyDescent="0.15">
      <c r="A37" s="59"/>
      <c r="B37" s="178" t="s">
        <v>278</v>
      </c>
      <c r="C37" s="179"/>
      <c r="D37" s="59" t="s">
        <v>168</v>
      </c>
      <c r="E37" s="95" t="s">
        <v>121</v>
      </c>
      <c r="F37" s="26">
        <v>40</v>
      </c>
      <c r="G37" s="206"/>
      <c r="H37" s="207"/>
      <c r="I37" s="206">
        <v>250</v>
      </c>
      <c r="J37" s="207"/>
      <c r="K37" s="91"/>
    </row>
    <row r="38" spans="1:11" ht="18" customHeight="1" x14ac:dyDescent="0.15">
      <c r="A38" s="59"/>
      <c r="B38" s="213" t="s">
        <v>171</v>
      </c>
      <c r="C38" s="214"/>
      <c r="D38" s="59"/>
      <c r="E38" s="92"/>
      <c r="F38" s="92"/>
      <c r="G38" s="206"/>
      <c r="H38" s="207"/>
      <c r="I38" s="206"/>
      <c r="J38" s="207"/>
      <c r="K38" s="91"/>
    </row>
    <row r="39" spans="1:11" ht="18" customHeight="1" x14ac:dyDescent="0.15">
      <c r="A39" s="85">
        <v>1</v>
      </c>
      <c r="B39" s="182" t="s">
        <v>170</v>
      </c>
      <c r="C39" s="183"/>
      <c r="D39" s="59"/>
      <c r="E39" s="92"/>
      <c r="F39" s="92"/>
      <c r="G39" s="206"/>
      <c r="H39" s="207"/>
      <c r="I39" s="206"/>
      <c r="J39" s="207"/>
      <c r="K39" s="91"/>
    </row>
    <row r="40" spans="1:11" ht="18" customHeight="1" x14ac:dyDescent="0.15">
      <c r="A40" s="59"/>
      <c r="B40" s="178" t="s">
        <v>152</v>
      </c>
      <c r="C40" s="179"/>
      <c r="D40" s="59" t="s">
        <v>175</v>
      </c>
      <c r="E40" s="92" t="s">
        <v>89</v>
      </c>
      <c r="F40" s="92">
        <v>6.38</v>
      </c>
      <c r="G40" s="208">
        <v>108</v>
      </c>
      <c r="H40" s="209"/>
      <c r="I40" s="206">
        <f t="shared" ref="I40:I41" si="9">G40*F40</f>
        <v>689.04</v>
      </c>
      <c r="J40" s="207"/>
      <c r="K40" s="91"/>
    </row>
    <row r="41" spans="1:11" ht="18" customHeight="1" x14ac:dyDescent="0.15">
      <c r="A41" s="59"/>
      <c r="B41" s="178" t="s">
        <v>136</v>
      </c>
      <c r="C41" s="179"/>
      <c r="D41" s="59" t="s">
        <v>133</v>
      </c>
      <c r="E41" s="92" t="s">
        <v>89</v>
      </c>
      <c r="F41" s="92">
        <f>9.42</f>
        <v>9.42</v>
      </c>
      <c r="G41" s="208">
        <v>4.8</v>
      </c>
      <c r="H41" s="209"/>
      <c r="I41" s="206">
        <f t="shared" si="9"/>
        <v>45.216000000000001</v>
      </c>
      <c r="J41" s="207"/>
      <c r="K41" s="91"/>
    </row>
    <row r="42" spans="1:11" ht="18" customHeight="1" x14ac:dyDescent="0.15">
      <c r="A42" s="66">
        <v>2</v>
      </c>
      <c r="B42" s="182" t="s">
        <v>137</v>
      </c>
      <c r="C42" s="183"/>
      <c r="D42" s="59"/>
      <c r="E42" s="92"/>
      <c r="F42" s="92"/>
      <c r="G42" s="208"/>
      <c r="H42" s="209"/>
      <c r="I42" s="206"/>
      <c r="J42" s="207"/>
      <c r="K42" s="91"/>
    </row>
    <row r="43" spans="1:11" ht="18" customHeight="1" x14ac:dyDescent="0.15">
      <c r="A43" s="59"/>
      <c r="B43" s="178" t="s">
        <v>173</v>
      </c>
      <c r="C43" s="179"/>
      <c r="D43" s="59" t="s">
        <v>175</v>
      </c>
      <c r="E43" s="92" t="s">
        <v>89</v>
      </c>
      <c r="F43" s="92">
        <v>6.38</v>
      </c>
      <c r="G43" s="208">
        <v>30</v>
      </c>
      <c r="H43" s="209"/>
      <c r="I43" s="206">
        <f t="shared" ref="I43:I48" si="10">G43*F43</f>
        <v>191.4</v>
      </c>
      <c r="J43" s="207"/>
      <c r="K43" s="91"/>
    </row>
    <row r="44" spans="1:11" ht="18" customHeight="1" x14ac:dyDescent="0.15">
      <c r="A44" s="59"/>
      <c r="B44" s="178" t="s">
        <v>136</v>
      </c>
      <c r="C44" s="179"/>
      <c r="D44" s="59" t="s">
        <v>139</v>
      </c>
      <c r="E44" s="92" t="s">
        <v>140</v>
      </c>
      <c r="F44" s="92">
        <f>6.28</f>
        <v>6.28</v>
      </c>
      <c r="G44" s="208">
        <v>1.6</v>
      </c>
      <c r="H44" s="209"/>
      <c r="I44" s="206">
        <f t="shared" si="10"/>
        <v>10.048000000000002</v>
      </c>
      <c r="J44" s="207"/>
      <c r="K44" s="91"/>
    </row>
    <row r="45" spans="1:11" ht="18" customHeight="1" x14ac:dyDescent="0.15">
      <c r="A45" s="59"/>
      <c r="B45" s="178" t="s">
        <v>141</v>
      </c>
      <c r="C45" s="179"/>
      <c r="D45" s="59" t="s">
        <v>142</v>
      </c>
      <c r="E45" s="92" t="s">
        <v>140</v>
      </c>
      <c r="F45" s="92">
        <f>4.71</f>
        <v>4.71</v>
      </c>
      <c r="G45" s="208">
        <v>2</v>
      </c>
      <c r="H45" s="209"/>
      <c r="I45" s="206">
        <f t="shared" si="10"/>
        <v>9.42</v>
      </c>
      <c r="J45" s="207"/>
      <c r="K45" s="91"/>
    </row>
    <row r="46" spans="1:11" ht="18" customHeight="1" x14ac:dyDescent="0.15">
      <c r="A46" s="59"/>
      <c r="B46" s="178" t="s">
        <v>143</v>
      </c>
      <c r="C46" s="179"/>
      <c r="D46" s="59" t="s">
        <v>176</v>
      </c>
      <c r="E46" s="92" t="s">
        <v>140</v>
      </c>
      <c r="F46" s="92">
        <v>6.38</v>
      </c>
      <c r="G46" s="208">
        <v>56</v>
      </c>
      <c r="H46" s="209"/>
      <c r="I46" s="206">
        <f t="shared" si="10"/>
        <v>357.28</v>
      </c>
      <c r="J46" s="207"/>
      <c r="K46" s="91"/>
    </row>
    <row r="47" spans="1:11" ht="18" customHeight="1" x14ac:dyDescent="0.15">
      <c r="A47" s="59"/>
      <c r="B47" s="178" t="s">
        <v>145</v>
      </c>
      <c r="C47" s="179"/>
      <c r="D47" s="59" t="s">
        <v>146</v>
      </c>
      <c r="E47" s="92" t="s">
        <v>140</v>
      </c>
      <c r="F47" s="92">
        <v>0.88</v>
      </c>
      <c r="G47" s="208">
        <v>101</v>
      </c>
      <c r="H47" s="209"/>
      <c r="I47" s="206">
        <f t="shared" si="10"/>
        <v>88.88</v>
      </c>
      <c r="J47" s="207"/>
      <c r="K47" s="91"/>
    </row>
    <row r="48" spans="1:11" ht="18" customHeight="1" x14ac:dyDescent="0.15">
      <c r="A48" s="59"/>
      <c r="B48" s="178" t="s">
        <v>147</v>
      </c>
      <c r="C48" s="179"/>
      <c r="D48" s="59" t="s">
        <v>146</v>
      </c>
      <c r="E48" s="92" t="s">
        <v>89</v>
      </c>
      <c r="F48" s="92">
        <v>0.6</v>
      </c>
      <c r="G48" s="206">
        <v>28</v>
      </c>
      <c r="H48" s="207"/>
      <c r="I48" s="206">
        <f t="shared" si="10"/>
        <v>16.8</v>
      </c>
      <c r="J48" s="207"/>
      <c r="K48" s="91"/>
    </row>
    <row r="49" spans="1:11" ht="18" customHeight="1" x14ac:dyDescent="0.15">
      <c r="A49" s="59"/>
      <c r="B49" s="178" t="s">
        <v>148</v>
      </c>
      <c r="C49" s="179"/>
      <c r="D49" s="59" t="s">
        <v>153</v>
      </c>
      <c r="E49" s="92" t="s">
        <v>89</v>
      </c>
      <c r="F49" s="92">
        <v>0.81</v>
      </c>
      <c r="G49" s="206">
        <v>112</v>
      </c>
      <c r="H49" s="207"/>
      <c r="I49" s="206">
        <f>G49*F49</f>
        <v>90.72</v>
      </c>
      <c r="J49" s="207"/>
      <c r="K49" s="91"/>
    </row>
    <row r="50" spans="1:11" ht="18" customHeight="1" x14ac:dyDescent="0.15">
      <c r="A50" s="66">
        <v>3</v>
      </c>
      <c r="B50" s="182" t="s">
        <v>154</v>
      </c>
      <c r="C50" s="183"/>
      <c r="D50" s="59"/>
      <c r="E50" s="92"/>
      <c r="F50" s="92"/>
      <c r="G50" s="206"/>
      <c r="H50" s="207"/>
      <c r="I50" s="206"/>
      <c r="J50" s="207"/>
      <c r="K50" s="91"/>
    </row>
    <row r="51" spans="1:11" ht="18" customHeight="1" x14ac:dyDescent="0.15">
      <c r="A51" s="59"/>
      <c r="B51" s="178" t="s">
        <v>298</v>
      </c>
      <c r="C51" s="179"/>
      <c r="D51" s="59" t="s">
        <v>85</v>
      </c>
      <c r="E51" s="92" t="s">
        <v>89</v>
      </c>
      <c r="F51" s="92">
        <v>6.38</v>
      </c>
      <c r="G51" s="208">
        <v>200</v>
      </c>
      <c r="H51" s="209"/>
      <c r="I51" s="206">
        <f t="shared" ref="I51" si="11">G51*F51</f>
        <v>1276</v>
      </c>
      <c r="J51" s="207"/>
      <c r="K51" s="91"/>
    </row>
    <row r="52" spans="1:11" ht="18" customHeight="1" x14ac:dyDescent="0.15">
      <c r="A52" s="66">
        <v>4</v>
      </c>
      <c r="B52" s="182" t="s">
        <v>149</v>
      </c>
      <c r="C52" s="183"/>
      <c r="D52" s="59"/>
      <c r="E52" s="92"/>
      <c r="F52" s="92"/>
      <c r="G52" s="208"/>
      <c r="H52" s="209"/>
      <c r="I52" s="206"/>
      <c r="J52" s="207"/>
      <c r="K52" s="91"/>
    </row>
    <row r="53" spans="1:11" ht="18" customHeight="1" x14ac:dyDescent="0.15">
      <c r="A53" s="59"/>
      <c r="B53" s="178" t="s">
        <v>304</v>
      </c>
      <c r="C53" s="179"/>
      <c r="D53" s="59" t="s">
        <v>155</v>
      </c>
      <c r="E53" s="92" t="s">
        <v>89</v>
      </c>
      <c r="F53" s="92">
        <f>3.06</f>
        <v>3.06</v>
      </c>
      <c r="G53" s="208">
        <v>154</v>
      </c>
      <c r="H53" s="209"/>
      <c r="I53" s="206">
        <f t="shared" ref="I53:I54" si="12">G53*F53</f>
        <v>471.24</v>
      </c>
      <c r="J53" s="207"/>
      <c r="K53" s="91"/>
    </row>
    <row r="54" spans="1:11" ht="18" customHeight="1" x14ac:dyDescent="0.15">
      <c r="A54" s="59"/>
      <c r="B54" s="178" t="s">
        <v>150</v>
      </c>
      <c r="C54" s="179"/>
      <c r="D54" s="59" t="s">
        <v>151</v>
      </c>
      <c r="E54" s="92" t="s">
        <v>89</v>
      </c>
      <c r="F54" s="92">
        <f>7.06</f>
        <v>7.06</v>
      </c>
      <c r="G54" s="208">
        <v>77</v>
      </c>
      <c r="H54" s="209"/>
      <c r="I54" s="206">
        <f t="shared" si="12"/>
        <v>543.62</v>
      </c>
      <c r="J54" s="207"/>
      <c r="K54" s="91"/>
    </row>
    <row r="55" spans="1:11" ht="18" customHeight="1" x14ac:dyDescent="0.15">
      <c r="A55" s="66">
        <v>5</v>
      </c>
      <c r="B55" s="182" t="s">
        <v>174</v>
      </c>
      <c r="C55" s="183"/>
      <c r="D55" s="66"/>
      <c r="E55" s="93"/>
      <c r="F55" s="93"/>
      <c r="G55" s="208"/>
      <c r="H55" s="209"/>
      <c r="I55" s="206"/>
      <c r="J55" s="207"/>
      <c r="K55" s="94"/>
    </row>
    <row r="56" spans="1:11" ht="18" customHeight="1" x14ac:dyDescent="0.15">
      <c r="A56" s="59"/>
      <c r="B56" s="178" t="s">
        <v>303</v>
      </c>
      <c r="C56" s="179"/>
      <c r="D56" s="59" t="s">
        <v>175</v>
      </c>
      <c r="E56" s="92" t="s">
        <v>89</v>
      </c>
      <c r="F56" s="92">
        <f>F43</f>
        <v>6.38</v>
      </c>
      <c r="G56" s="208">
        <v>16</v>
      </c>
      <c r="H56" s="209"/>
      <c r="I56" s="206">
        <f>G56*F56</f>
        <v>102.08</v>
      </c>
      <c r="J56" s="207"/>
      <c r="K56" s="91"/>
    </row>
    <row r="57" spans="1:11" ht="18" customHeight="1" x14ac:dyDescent="0.15">
      <c r="A57" s="66">
        <v>6</v>
      </c>
      <c r="B57" s="182" t="s">
        <v>177</v>
      </c>
      <c r="C57" s="183"/>
      <c r="D57" s="59"/>
      <c r="E57" s="92"/>
      <c r="F57" s="92"/>
      <c r="G57" s="208"/>
      <c r="H57" s="209"/>
      <c r="I57" s="206"/>
      <c r="J57" s="207"/>
      <c r="K57" s="91"/>
    </row>
    <row r="58" spans="1:11" ht="18" customHeight="1" x14ac:dyDescent="0.15">
      <c r="A58" s="59"/>
      <c r="B58" s="178" t="s">
        <v>305</v>
      </c>
      <c r="C58" s="179"/>
      <c r="D58" s="59" t="s">
        <v>175</v>
      </c>
      <c r="E58" s="92" t="s">
        <v>140</v>
      </c>
      <c r="F58" s="92">
        <v>6.38</v>
      </c>
      <c r="G58" s="208">
        <v>32</v>
      </c>
      <c r="H58" s="209"/>
      <c r="I58" s="206">
        <f>G58*F58</f>
        <v>204.16</v>
      </c>
      <c r="J58" s="207"/>
      <c r="K58" s="91"/>
    </row>
    <row r="59" spans="1:11" ht="18" customHeight="1" x14ac:dyDescent="0.15">
      <c r="A59" s="59"/>
      <c r="B59" s="178" t="s">
        <v>306</v>
      </c>
      <c r="C59" s="179"/>
      <c r="D59" s="59" t="s">
        <v>144</v>
      </c>
      <c r="E59" s="92" t="s">
        <v>140</v>
      </c>
      <c r="F59" s="92">
        <v>6.38</v>
      </c>
      <c r="G59" s="208">
        <v>4</v>
      </c>
      <c r="H59" s="209"/>
      <c r="I59" s="206">
        <f>G59*F59</f>
        <v>25.52</v>
      </c>
      <c r="J59" s="207"/>
      <c r="K59" s="91"/>
    </row>
    <row r="60" spans="1:11" ht="18" customHeight="1" x14ac:dyDescent="0.15">
      <c r="A60" s="66">
        <v>7</v>
      </c>
      <c r="B60" s="182" t="s">
        <v>178</v>
      </c>
      <c r="C60" s="183"/>
      <c r="D60" s="59"/>
      <c r="E60" s="92"/>
      <c r="F60" s="92"/>
      <c r="G60" s="212"/>
      <c r="H60" s="212"/>
      <c r="I60" s="212"/>
      <c r="J60" s="212"/>
      <c r="K60" s="107"/>
    </row>
    <row r="61" spans="1:11" ht="18" customHeight="1" x14ac:dyDescent="0.15">
      <c r="A61" s="59"/>
      <c r="B61" s="178" t="s">
        <v>311</v>
      </c>
      <c r="C61" s="179"/>
      <c r="D61" s="59" t="s">
        <v>179</v>
      </c>
      <c r="E61" s="92" t="s">
        <v>140</v>
      </c>
      <c r="F61" s="92">
        <f>14.15/3.3</f>
        <v>4.2878787878787881</v>
      </c>
      <c r="G61" s="208">
        <v>4</v>
      </c>
      <c r="H61" s="209"/>
      <c r="I61" s="206">
        <f>G61*F61</f>
        <v>17.151515151515152</v>
      </c>
      <c r="J61" s="207"/>
      <c r="K61" s="91"/>
    </row>
    <row r="62" spans="1:11" ht="18" customHeight="1" x14ac:dyDescent="0.15">
      <c r="A62" s="66">
        <v>8</v>
      </c>
      <c r="B62" s="182" t="s">
        <v>156</v>
      </c>
      <c r="C62" s="183"/>
      <c r="D62" s="59"/>
      <c r="E62" s="92"/>
      <c r="F62" s="92"/>
      <c r="G62" s="208"/>
      <c r="H62" s="209"/>
      <c r="I62" s="206"/>
      <c r="J62" s="207"/>
      <c r="K62" s="91"/>
    </row>
    <row r="63" spans="1:11" ht="18" customHeight="1" x14ac:dyDescent="0.15">
      <c r="A63" s="59"/>
      <c r="B63" s="178" t="s">
        <v>312</v>
      </c>
      <c r="C63" s="179"/>
      <c r="D63" s="59" t="s">
        <v>157</v>
      </c>
      <c r="E63" s="92" t="s">
        <v>140</v>
      </c>
      <c r="F63" s="92">
        <f>4.71</f>
        <v>4.71</v>
      </c>
      <c r="G63" s="208">
        <v>7.2</v>
      </c>
      <c r="H63" s="209"/>
      <c r="I63" s="206">
        <f t="shared" ref="I63" si="13">G63*F63</f>
        <v>33.911999999999999</v>
      </c>
      <c r="J63" s="207"/>
      <c r="K63" s="91"/>
    </row>
    <row r="64" spans="1:11" ht="18" customHeight="1" x14ac:dyDescent="0.15">
      <c r="A64" s="66">
        <v>9</v>
      </c>
      <c r="B64" s="182" t="s">
        <v>225</v>
      </c>
      <c r="C64" s="183"/>
      <c r="D64" s="59"/>
      <c r="E64" s="92"/>
      <c r="F64" s="92"/>
      <c r="G64" s="208"/>
      <c r="H64" s="209"/>
      <c r="I64" s="206"/>
      <c r="J64" s="207"/>
      <c r="K64" s="91"/>
    </row>
    <row r="65" spans="1:11" ht="18" customHeight="1" x14ac:dyDescent="0.15">
      <c r="A65" s="59"/>
      <c r="B65" s="178" t="s">
        <v>158</v>
      </c>
      <c r="C65" s="179"/>
      <c r="D65" s="59" t="s">
        <v>160</v>
      </c>
      <c r="E65" s="92" t="s">
        <v>89</v>
      </c>
      <c r="F65" s="92">
        <v>3.58</v>
      </c>
      <c r="G65" s="208">
        <v>30</v>
      </c>
      <c r="H65" s="209"/>
      <c r="I65" s="206">
        <f t="shared" ref="I65:I66" si="14">G65*F65</f>
        <v>107.4</v>
      </c>
      <c r="J65" s="207"/>
      <c r="K65" s="91"/>
    </row>
    <row r="66" spans="1:11" ht="18" customHeight="1" x14ac:dyDescent="0.15">
      <c r="A66" s="59"/>
      <c r="B66" s="178" t="s">
        <v>159</v>
      </c>
      <c r="C66" s="179"/>
      <c r="D66" s="59" t="s">
        <v>161</v>
      </c>
      <c r="E66" s="92" t="s">
        <v>89</v>
      </c>
      <c r="F66" s="92">
        <v>4.57</v>
      </c>
      <c r="G66" s="208">
        <v>2</v>
      </c>
      <c r="H66" s="209"/>
      <c r="I66" s="206">
        <f t="shared" si="14"/>
        <v>9.14</v>
      </c>
      <c r="J66" s="207"/>
      <c r="K66" s="91"/>
    </row>
    <row r="67" spans="1:11" ht="18" customHeight="1" x14ac:dyDescent="0.15">
      <c r="A67" s="66">
        <v>10</v>
      </c>
      <c r="B67" s="182" t="s">
        <v>180</v>
      </c>
      <c r="C67" s="183"/>
      <c r="D67" s="59"/>
      <c r="E67" s="92"/>
      <c r="F67" s="92"/>
      <c r="G67" s="208"/>
      <c r="H67" s="209"/>
      <c r="I67" s="206"/>
      <c r="J67" s="207"/>
      <c r="K67" s="91"/>
    </row>
    <row r="68" spans="1:11" ht="18" customHeight="1" x14ac:dyDescent="0.15">
      <c r="A68" s="59"/>
      <c r="B68" s="178" t="s">
        <v>163</v>
      </c>
      <c r="C68" s="179"/>
      <c r="D68" s="59" t="s">
        <v>201</v>
      </c>
      <c r="E68" s="92" t="s">
        <v>164</v>
      </c>
      <c r="F68" s="92">
        <v>1.5</v>
      </c>
      <c r="G68" s="208">
        <v>20</v>
      </c>
      <c r="H68" s="209"/>
      <c r="I68" s="206">
        <f>G68*F68</f>
        <v>30</v>
      </c>
      <c r="J68" s="207"/>
      <c r="K68" s="51" t="s">
        <v>317</v>
      </c>
    </row>
    <row r="69" spans="1:11" ht="18" customHeight="1" x14ac:dyDescent="0.15">
      <c r="A69" s="59"/>
      <c r="B69" s="178" t="s">
        <v>181</v>
      </c>
      <c r="C69" s="179"/>
      <c r="D69" s="59" t="s">
        <v>206</v>
      </c>
      <c r="E69" s="95" t="s">
        <v>182</v>
      </c>
      <c r="F69" s="92">
        <v>16</v>
      </c>
      <c r="G69" s="210"/>
      <c r="H69" s="211"/>
      <c r="I69" s="206">
        <v>16</v>
      </c>
      <c r="J69" s="207"/>
      <c r="K69" s="91"/>
    </row>
    <row r="70" spans="1:11" ht="18" customHeight="1" x14ac:dyDescent="0.15">
      <c r="A70" s="59"/>
      <c r="B70" s="178" t="s">
        <v>247</v>
      </c>
      <c r="C70" s="179"/>
      <c r="D70" s="59"/>
      <c r="E70" s="95" t="s">
        <v>121</v>
      </c>
      <c r="F70" s="92"/>
      <c r="G70" s="210"/>
      <c r="H70" s="211"/>
      <c r="I70" s="206">
        <v>530</v>
      </c>
      <c r="J70" s="207"/>
      <c r="K70" s="91"/>
    </row>
    <row r="71" spans="1:11" ht="18" customHeight="1" x14ac:dyDescent="0.15">
      <c r="A71" s="59"/>
      <c r="B71" s="178" t="s">
        <v>245</v>
      </c>
      <c r="C71" s="179"/>
      <c r="D71" s="59"/>
      <c r="E71" s="95" t="s">
        <v>121</v>
      </c>
      <c r="F71" s="92">
        <v>50</v>
      </c>
      <c r="G71" s="210"/>
      <c r="H71" s="211"/>
      <c r="I71" s="206">
        <v>50</v>
      </c>
      <c r="J71" s="207"/>
      <c r="K71" s="91"/>
    </row>
    <row r="72" spans="1:11" ht="18" customHeight="1" x14ac:dyDescent="0.15">
      <c r="A72" s="66">
        <v>11</v>
      </c>
      <c r="B72" s="182" t="s">
        <v>165</v>
      </c>
      <c r="C72" s="183"/>
      <c r="D72" s="59"/>
      <c r="E72" s="92"/>
      <c r="F72" s="92"/>
      <c r="G72" s="206"/>
      <c r="H72" s="207"/>
      <c r="I72" s="206"/>
      <c r="J72" s="207"/>
      <c r="K72" s="91"/>
    </row>
    <row r="73" spans="1:11" ht="18" customHeight="1" x14ac:dyDescent="0.15">
      <c r="A73" s="59"/>
      <c r="B73" s="178" t="s">
        <v>166</v>
      </c>
      <c r="C73" s="179"/>
      <c r="D73" s="59" t="s">
        <v>169</v>
      </c>
      <c r="E73" s="95" t="s">
        <v>182</v>
      </c>
      <c r="F73" s="26">
        <v>722</v>
      </c>
      <c r="G73" s="206"/>
      <c r="H73" s="207"/>
      <c r="I73" s="206">
        <v>722</v>
      </c>
      <c r="J73" s="207"/>
      <c r="K73" s="91"/>
    </row>
    <row r="74" spans="1:11" ht="18" customHeight="1" x14ac:dyDescent="0.15">
      <c r="A74" s="59"/>
      <c r="B74" s="178" t="s">
        <v>167</v>
      </c>
      <c r="C74" s="179"/>
      <c r="D74" s="59" t="s">
        <v>183</v>
      </c>
      <c r="E74" s="95" t="s">
        <v>182</v>
      </c>
      <c r="F74" s="26">
        <v>140</v>
      </c>
      <c r="G74" s="206"/>
      <c r="H74" s="207"/>
      <c r="I74" s="206">
        <v>140</v>
      </c>
      <c r="J74" s="207"/>
      <c r="K74" s="91"/>
    </row>
    <row r="75" spans="1:11" ht="18" customHeight="1" x14ac:dyDescent="0.15">
      <c r="A75" s="59"/>
      <c r="B75" s="178" t="s">
        <v>327</v>
      </c>
      <c r="C75" s="179"/>
      <c r="D75" s="59" t="s">
        <v>288</v>
      </c>
      <c r="E75" s="95" t="s">
        <v>121</v>
      </c>
      <c r="F75" s="26">
        <v>722</v>
      </c>
      <c r="G75" s="206"/>
      <c r="H75" s="207"/>
      <c r="I75" s="206">
        <v>722</v>
      </c>
      <c r="J75" s="207"/>
      <c r="K75" s="91"/>
    </row>
    <row r="76" spans="1:11" ht="18" customHeight="1" x14ac:dyDescent="0.15">
      <c r="A76" s="59"/>
      <c r="B76" s="178" t="s">
        <v>278</v>
      </c>
      <c r="C76" s="179"/>
      <c r="D76" s="59" t="s">
        <v>168</v>
      </c>
      <c r="E76" s="95" t="s">
        <v>121</v>
      </c>
      <c r="F76" s="26">
        <v>30</v>
      </c>
      <c r="G76" s="206"/>
      <c r="H76" s="207"/>
      <c r="I76" s="206">
        <v>180</v>
      </c>
      <c r="J76" s="207"/>
      <c r="K76" s="91"/>
    </row>
    <row r="77" spans="1:11" ht="18" customHeight="1" x14ac:dyDescent="0.15">
      <c r="A77" s="59"/>
      <c r="B77" s="178"/>
      <c r="C77" s="179"/>
      <c r="D77" s="59"/>
      <c r="E77" s="92"/>
      <c r="F77" s="92"/>
      <c r="G77" s="206"/>
      <c r="H77" s="207"/>
      <c r="I77" s="206"/>
      <c r="J77" s="207"/>
      <c r="K77" s="91"/>
    </row>
    <row r="78" spans="1:11" ht="18" customHeight="1" x14ac:dyDescent="0.15">
      <c r="A78" s="59"/>
      <c r="B78" s="178"/>
      <c r="C78" s="179"/>
      <c r="D78" s="59"/>
      <c r="E78" s="92"/>
      <c r="F78" s="92"/>
      <c r="G78" s="206"/>
      <c r="H78" s="207"/>
      <c r="I78" s="206"/>
      <c r="J78" s="207"/>
      <c r="K78" s="91"/>
    </row>
    <row r="79" spans="1:11" ht="18" customHeight="1" x14ac:dyDescent="0.15">
      <c r="A79" s="59"/>
      <c r="B79" s="178"/>
      <c r="C79" s="179"/>
      <c r="D79" s="59"/>
      <c r="E79" s="92"/>
      <c r="F79" s="92"/>
      <c r="G79" s="206"/>
      <c r="H79" s="207"/>
      <c r="I79" s="206"/>
      <c r="J79" s="207"/>
      <c r="K79" s="91"/>
    </row>
    <row r="80" spans="1:11" ht="18" customHeight="1" x14ac:dyDescent="0.15">
      <c r="A80" s="66"/>
      <c r="B80" s="182"/>
      <c r="C80" s="183"/>
      <c r="D80" s="59"/>
      <c r="E80" s="92"/>
      <c r="F80" s="92"/>
      <c r="G80" s="206"/>
      <c r="H80" s="207"/>
      <c r="I80" s="206"/>
      <c r="J80" s="207"/>
      <c r="K80" s="91"/>
    </row>
    <row r="81" spans="1:11" ht="18" customHeight="1" x14ac:dyDescent="0.15">
      <c r="A81" s="59"/>
      <c r="B81" s="178"/>
      <c r="C81" s="179"/>
      <c r="D81" s="59"/>
      <c r="E81" s="92"/>
      <c r="F81" s="92"/>
      <c r="G81" s="206"/>
      <c r="H81" s="207"/>
      <c r="I81" s="206"/>
      <c r="J81" s="207"/>
      <c r="K81" s="91"/>
    </row>
    <row r="82" spans="1:11" ht="18" customHeight="1" x14ac:dyDescent="0.15">
      <c r="A82" s="59"/>
      <c r="B82" s="178"/>
      <c r="C82" s="179"/>
      <c r="D82" s="59"/>
      <c r="E82" s="92"/>
      <c r="F82" s="92"/>
      <c r="G82" s="206"/>
      <c r="H82" s="207"/>
      <c r="I82" s="206"/>
      <c r="J82" s="207"/>
      <c r="K82" s="91"/>
    </row>
    <row r="83" spans="1:11" ht="18" customHeight="1" x14ac:dyDescent="0.15">
      <c r="A83" s="59"/>
      <c r="B83" s="178"/>
      <c r="C83" s="179"/>
      <c r="D83" s="59"/>
      <c r="E83" s="92"/>
      <c r="F83" s="92"/>
      <c r="G83" s="206"/>
      <c r="H83" s="207"/>
      <c r="I83" s="206"/>
      <c r="J83" s="207"/>
      <c r="K83" s="91"/>
    </row>
    <row r="84" spans="1:11" ht="18" customHeight="1" x14ac:dyDescent="0.15">
      <c r="A84" s="59"/>
      <c r="B84" s="178"/>
      <c r="C84" s="179"/>
      <c r="D84" s="59"/>
      <c r="E84" s="92"/>
      <c r="F84" s="92"/>
      <c r="G84" s="206"/>
      <c r="H84" s="207"/>
      <c r="I84" s="206"/>
      <c r="J84" s="207"/>
      <c r="K84" s="91"/>
    </row>
    <row r="85" spans="1:11" ht="18" customHeight="1" x14ac:dyDescent="0.15"/>
    <row r="86" spans="1:11" ht="18" customHeight="1" x14ac:dyDescent="0.15"/>
    <row r="87" spans="1:11" ht="18" customHeight="1" x14ac:dyDescent="0.15"/>
    <row r="88" spans="1:11" ht="18" customHeight="1" x14ac:dyDescent="0.15"/>
    <row r="89" spans="1:11" ht="18" customHeight="1" x14ac:dyDescent="0.15"/>
    <row r="90" spans="1:11" ht="18" customHeight="1" x14ac:dyDescent="0.15"/>
    <row r="91" spans="1:11" ht="18" customHeight="1" x14ac:dyDescent="0.15"/>
    <row r="92" spans="1:11" ht="18" customHeight="1" x14ac:dyDescent="0.15"/>
    <row r="93" spans="1:11" ht="18" customHeight="1" x14ac:dyDescent="0.15"/>
    <row r="94" spans="1:11" ht="18" customHeight="1" x14ac:dyDescent="0.15"/>
    <row r="95" spans="1:11" ht="18" customHeight="1" x14ac:dyDescent="0.15"/>
    <row r="96" spans="1:11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</sheetData>
  <mergeCells count="244">
    <mergeCell ref="A1:K2"/>
    <mergeCell ref="A4:G4"/>
    <mergeCell ref="A5:A6"/>
    <mergeCell ref="B5:C6"/>
    <mergeCell ref="D5:D6"/>
    <mergeCell ref="E5:E6"/>
    <mergeCell ref="F5:F6"/>
    <mergeCell ref="G10:H10"/>
    <mergeCell ref="G11:H11"/>
    <mergeCell ref="K5:K6"/>
    <mergeCell ref="B8:C8"/>
    <mergeCell ref="B10:C10"/>
    <mergeCell ref="B11:C11"/>
    <mergeCell ref="G5:H6"/>
    <mergeCell ref="I5:J6"/>
    <mergeCell ref="I8:J8"/>
    <mergeCell ref="G8:H8"/>
    <mergeCell ref="B9:C9"/>
    <mergeCell ref="G9:H9"/>
    <mergeCell ref="I9:J9"/>
    <mergeCell ref="I10:J10"/>
    <mergeCell ref="I11:J11"/>
    <mergeCell ref="B7:C7"/>
    <mergeCell ref="G7:H7"/>
    <mergeCell ref="B80:C80"/>
    <mergeCell ref="G13:H13"/>
    <mergeCell ref="I13:J13"/>
    <mergeCell ref="B14:C14"/>
    <mergeCell ref="G14:H14"/>
    <mergeCell ref="B15:C15"/>
    <mergeCell ref="G15:H15"/>
    <mergeCell ref="B16:C16"/>
    <mergeCell ref="G16:H16"/>
    <mergeCell ref="I14:J14"/>
    <mergeCell ref="I15:J15"/>
    <mergeCell ref="I16:J16"/>
    <mergeCell ref="G79:H79"/>
    <mergeCell ref="B76:C76"/>
    <mergeCell ref="G76:H76"/>
    <mergeCell ref="I76:J76"/>
    <mergeCell ref="B77:C77"/>
    <mergeCell ref="G77:H77"/>
    <mergeCell ref="I77:J77"/>
    <mergeCell ref="B78:C78"/>
    <mergeCell ref="G78:H78"/>
    <mergeCell ref="I78:J78"/>
    <mergeCell ref="I80:J80"/>
    <mergeCell ref="I79:J79"/>
    <mergeCell ref="I84:J84"/>
    <mergeCell ref="I81:J81"/>
    <mergeCell ref="I82:J82"/>
    <mergeCell ref="I83:J83"/>
    <mergeCell ref="G81:H81"/>
    <mergeCell ref="B83:C83"/>
    <mergeCell ref="B84:C84"/>
    <mergeCell ref="G82:H82"/>
    <mergeCell ref="G83:H83"/>
    <mergeCell ref="G84:H84"/>
    <mergeCell ref="B82:C82"/>
    <mergeCell ref="B81:C81"/>
    <mergeCell ref="B79:C79"/>
    <mergeCell ref="G80:H80"/>
    <mergeCell ref="G21:H21"/>
    <mergeCell ref="I21:J21"/>
    <mergeCell ref="B23:C23"/>
    <mergeCell ref="G23:H23"/>
    <mergeCell ref="I23:J23"/>
    <mergeCell ref="B22:C22"/>
    <mergeCell ref="G22:H22"/>
    <mergeCell ref="I22:J22"/>
    <mergeCell ref="B25:C25"/>
    <mergeCell ref="G25:H25"/>
    <mergeCell ref="I25:J25"/>
    <mergeCell ref="B33:C33"/>
    <mergeCell ref="G33:H33"/>
    <mergeCell ref="I33:J33"/>
    <mergeCell ref="B34:C34"/>
    <mergeCell ref="G34:H34"/>
    <mergeCell ref="I34:J34"/>
    <mergeCell ref="B29:C29"/>
    <mergeCell ref="G32:H32"/>
    <mergeCell ref="B26:C26"/>
    <mergeCell ref="G26:H26"/>
    <mergeCell ref="I26:J26"/>
    <mergeCell ref="B20:C20"/>
    <mergeCell ref="G20:H20"/>
    <mergeCell ref="I20:J20"/>
    <mergeCell ref="B24:C24"/>
    <mergeCell ref="G24:H24"/>
    <mergeCell ref="B27:C27"/>
    <mergeCell ref="I24:J24"/>
    <mergeCell ref="B21:C21"/>
    <mergeCell ref="I7:J7"/>
    <mergeCell ref="G19:H19"/>
    <mergeCell ref="I19:J19"/>
    <mergeCell ref="B17:C17"/>
    <mergeCell ref="G17:H17"/>
    <mergeCell ref="I17:J17"/>
    <mergeCell ref="B18:C18"/>
    <mergeCell ref="G18:H18"/>
    <mergeCell ref="I18:J18"/>
    <mergeCell ref="B19:C19"/>
    <mergeCell ref="B12:C12"/>
    <mergeCell ref="I12:J12"/>
    <mergeCell ref="G12:H12"/>
    <mergeCell ref="B13:C13"/>
    <mergeCell ref="G27:H27"/>
    <mergeCell ref="I27:J27"/>
    <mergeCell ref="B28:C28"/>
    <mergeCell ref="G28:H28"/>
    <mergeCell ref="I28:J28"/>
    <mergeCell ref="B37:C37"/>
    <mergeCell ref="G37:H37"/>
    <mergeCell ref="I37:J37"/>
    <mergeCell ref="B36:C36"/>
    <mergeCell ref="G36:H36"/>
    <mergeCell ref="I36:J36"/>
    <mergeCell ref="B35:C35"/>
    <mergeCell ref="G35:H35"/>
    <mergeCell ref="I35:J35"/>
    <mergeCell ref="G29:H29"/>
    <mergeCell ref="I29:J29"/>
    <mergeCell ref="B30:C30"/>
    <mergeCell ref="G30:H30"/>
    <mergeCell ref="I30:J30"/>
    <mergeCell ref="B31:C31"/>
    <mergeCell ref="G31:H31"/>
    <mergeCell ref="I31:J31"/>
    <mergeCell ref="B32:C32"/>
    <mergeCell ref="I32:J32"/>
    <mergeCell ref="B38:C38"/>
    <mergeCell ref="G38:H38"/>
    <mergeCell ref="B49:C49"/>
    <mergeCell ref="G49:H49"/>
    <mergeCell ref="I49:J49"/>
    <mergeCell ref="I52:J52"/>
    <mergeCell ref="B53:C53"/>
    <mergeCell ref="G53:H53"/>
    <mergeCell ref="I53:J53"/>
    <mergeCell ref="B50:C50"/>
    <mergeCell ref="G50:H50"/>
    <mergeCell ref="I50:J50"/>
    <mergeCell ref="I38:J38"/>
    <mergeCell ref="B39:C39"/>
    <mergeCell ref="G39:H39"/>
    <mergeCell ref="I39:J39"/>
    <mergeCell ref="B40:C40"/>
    <mergeCell ref="G40:H40"/>
    <mergeCell ref="I40:J40"/>
    <mergeCell ref="B46:C46"/>
    <mergeCell ref="G46:H46"/>
    <mergeCell ref="I46:J46"/>
    <mergeCell ref="G45:H45"/>
    <mergeCell ref="I45:J45"/>
    <mergeCell ref="B41:C41"/>
    <mergeCell ref="G41:H41"/>
    <mergeCell ref="I41:J41"/>
    <mergeCell ref="B42:C42"/>
    <mergeCell ref="G42:H42"/>
    <mergeCell ref="I42:J42"/>
    <mergeCell ref="B43:C43"/>
    <mergeCell ref="G43:H43"/>
    <mergeCell ref="B47:C47"/>
    <mergeCell ref="I43:J43"/>
    <mergeCell ref="B44:C44"/>
    <mergeCell ref="G44:H44"/>
    <mergeCell ref="I44:J44"/>
    <mergeCell ref="B45:C45"/>
    <mergeCell ref="G47:H47"/>
    <mergeCell ref="I47:J47"/>
    <mergeCell ref="B48:C48"/>
    <mergeCell ref="G48:H48"/>
    <mergeCell ref="I48:J48"/>
    <mergeCell ref="B52:C52"/>
    <mergeCell ref="G52:H52"/>
    <mergeCell ref="B51:C51"/>
    <mergeCell ref="G51:H51"/>
    <mergeCell ref="I51:J51"/>
    <mergeCell ref="B57:C57"/>
    <mergeCell ref="G57:H57"/>
    <mergeCell ref="I57:J57"/>
    <mergeCell ref="B54:C54"/>
    <mergeCell ref="G54:H54"/>
    <mergeCell ref="I54:J54"/>
    <mergeCell ref="B55:C55"/>
    <mergeCell ref="G55:H55"/>
    <mergeCell ref="I55:J55"/>
    <mergeCell ref="B56:C56"/>
    <mergeCell ref="G56:H56"/>
    <mergeCell ref="I56:J56"/>
    <mergeCell ref="B61:C61"/>
    <mergeCell ref="G61:H61"/>
    <mergeCell ref="I61:J61"/>
    <mergeCell ref="B63:C63"/>
    <mergeCell ref="G63:H63"/>
    <mergeCell ref="I63:J63"/>
    <mergeCell ref="B58:C58"/>
    <mergeCell ref="G58:H58"/>
    <mergeCell ref="I58:J58"/>
    <mergeCell ref="B59:C59"/>
    <mergeCell ref="G59:H59"/>
    <mergeCell ref="I59:J59"/>
    <mergeCell ref="B62:C62"/>
    <mergeCell ref="G62:H62"/>
    <mergeCell ref="I62:J62"/>
    <mergeCell ref="B60:C60"/>
    <mergeCell ref="G60:H60"/>
    <mergeCell ref="I60:J60"/>
    <mergeCell ref="B66:C66"/>
    <mergeCell ref="G66:H66"/>
    <mergeCell ref="I66:J66"/>
    <mergeCell ref="B67:C67"/>
    <mergeCell ref="G67:H67"/>
    <mergeCell ref="I67:J67"/>
    <mergeCell ref="B64:C64"/>
    <mergeCell ref="G64:H64"/>
    <mergeCell ref="I64:J64"/>
    <mergeCell ref="B65:C65"/>
    <mergeCell ref="G65:H65"/>
    <mergeCell ref="I65:J65"/>
    <mergeCell ref="B75:C75"/>
    <mergeCell ref="G75:H75"/>
    <mergeCell ref="I75:J75"/>
    <mergeCell ref="B68:C68"/>
    <mergeCell ref="G68:H68"/>
    <mergeCell ref="I68:J68"/>
    <mergeCell ref="B72:C72"/>
    <mergeCell ref="G72:H72"/>
    <mergeCell ref="I72:J72"/>
    <mergeCell ref="B73:C73"/>
    <mergeCell ref="G73:H73"/>
    <mergeCell ref="I73:J73"/>
    <mergeCell ref="B74:C74"/>
    <mergeCell ref="G74:H74"/>
    <mergeCell ref="I74:J74"/>
    <mergeCell ref="B70:C70"/>
    <mergeCell ref="G70:H70"/>
    <mergeCell ref="I70:J70"/>
    <mergeCell ref="B71:C71"/>
    <mergeCell ref="G71:H71"/>
    <mergeCell ref="I71:J71"/>
    <mergeCell ref="G69:H69"/>
    <mergeCell ref="I69:J69"/>
    <mergeCell ref="B69:C69"/>
  </mergeCells>
  <phoneticPr fontId="9" type="noConversion"/>
  <pageMargins left="0.25" right="0.25" top="0.64" bottom="0.61" header="0.3" footer="0.3"/>
  <pageSetup paperSize="9" orientation="landscape" r:id="rId1"/>
  <headerFooter>
    <oddFooter>&amp;R(재)국립극단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showGridLines="0" view="pageBreakPreview" zoomScale="90" zoomScaleNormal="100" zoomScaleSheetLayoutView="90" workbookViewId="0">
      <selection activeCell="J216" sqref="J216"/>
    </sheetView>
  </sheetViews>
  <sheetFormatPr defaultRowHeight="13.5" x14ac:dyDescent="0.15"/>
  <cols>
    <col min="1" max="1" width="4.375" customWidth="1"/>
    <col min="2" max="3" width="9.75" customWidth="1"/>
    <col min="4" max="4" width="20.625" customWidth="1"/>
    <col min="5" max="6" width="5.625" customWidth="1"/>
    <col min="7" max="7" width="10.625" customWidth="1"/>
    <col min="8" max="8" width="12.625" customWidth="1"/>
    <col min="9" max="9" width="10.625" customWidth="1"/>
    <col min="10" max="10" width="12.625" customWidth="1"/>
    <col min="11" max="11" width="14.375" customWidth="1"/>
    <col min="12" max="12" width="9.875" customWidth="1"/>
  </cols>
  <sheetData>
    <row r="1" spans="1:12" ht="18" customHeight="1" x14ac:dyDescent="0.15">
      <c r="A1" s="158" t="s">
        <v>118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8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8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 x14ac:dyDescent="0.15">
      <c r="A4" s="159" t="str">
        <f>금액집계!A3</f>
        <v>국립극단 서계동 공연시설물 보수공사</v>
      </c>
      <c r="B4" s="159"/>
      <c r="C4" s="159"/>
      <c r="D4" s="159"/>
      <c r="E4" s="159"/>
      <c r="F4" s="159"/>
      <c r="G4" s="159"/>
      <c r="H4" s="11"/>
      <c r="I4" s="12"/>
      <c r="J4" s="12"/>
      <c r="K4" s="160" t="s">
        <v>49</v>
      </c>
      <c r="L4" s="160"/>
    </row>
    <row r="5" spans="1:12" ht="18" customHeight="1" x14ac:dyDescent="0.15">
      <c r="A5" s="188" t="s">
        <v>55</v>
      </c>
      <c r="B5" s="190" t="s">
        <v>66</v>
      </c>
      <c r="C5" s="191"/>
      <c r="D5" s="194" t="s">
        <v>67</v>
      </c>
      <c r="E5" s="194" t="s">
        <v>58</v>
      </c>
      <c r="F5" s="194" t="s">
        <v>59</v>
      </c>
      <c r="G5" s="196" t="s">
        <v>60</v>
      </c>
      <c r="H5" s="197"/>
      <c r="I5" s="196" t="s">
        <v>61</v>
      </c>
      <c r="J5" s="197"/>
      <c r="K5" s="194" t="s">
        <v>62</v>
      </c>
      <c r="L5" s="194" t="s">
        <v>63</v>
      </c>
    </row>
    <row r="6" spans="1:12" ht="18" customHeight="1" x14ac:dyDescent="0.15">
      <c r="A6" s="189"/>
      <c r="B6" s="192"/>
      <c r="C6" s="193"/>
      <c r="D6" s="195"/>
      <c r="E6" s="195"/>
      <c r="F6" s="195"/>
      <c r="G6" s="46" t="s">
        <v>68</v>
      </c>
      <c r="H6" s="46" t="s">
        <v>69</v>
      </c>
      <c r="I6" s="46" t="s">
        <v>70</v>
      </c>
      <c r="J6" s="46" t="s">
        <v>69</v>
      </c>
      <c r="K6" s="195"/>
      <c r="L6" s="195"/>
    </row>
    <row r="7" spans="1:12" ht="18" customHeight="1" x14ac:dyDescent="0.15">
      <c r="A7" s="18"/>
      <c r="B7" s="200" t="s">
        <v>51</v>
      </c>
      <c r="C7" s="201"/>
      <c r="D7" s="38"/>
      <c r="E7" s="39"/>
      <c r="F7" s="38"/>
      <c r="G7" s="40"/>
      <c r="H7" s="36"/>
      <c r="I7" s="36"/>
      <c r="J7" s="36"/>
      <c r="K7" s="36">
        <f>SUM(K8:K16)</f>
        <v>0</v>
      </c>
      <c r="L7" s="229" t="s">
        <v>186</v>
      </c>
    </row>
    <row r="8" spans="1:12" ht="18" customHeight="1" x14ac:dyDescent="0.15">
      <c r="A8" s="59">
        <v>1</v>
      </c>
      <c r="B8" s="186" t="s">
        <v>91</v>
      </c>
      <c r="C8" s="187"/>
      <c r="D8" s="59"/>
      <c r="E8" s="25">
        <v>18.48</v>
      </c>
      <c r="F8" s="59" t="s">
        <v>92</v>
      </c>
      <c r="G8" s="27">
        <v>0</v>
      </c>
      <c r="H8" s="27">
        <f>ROUNDDOWN((G8*E8),-1)</f>
        <v>0</v>
      </c>
      <c r="I8" s="27"/>
      <c r="J8" s="27"/>
      <c r="K8" s="27">
        <f>H8</f>
        <v>0</v>
      </c>
      <c r="L8" s="230"/>
    </row>
    <row r="9" spans="1:12" ht="18" customHeight="1" x14ac:dyDescent="0.15">
      <c r="A9" s="59">
        <v>2</v>
      </c>
      <c r="B9" s="186" t="s">
        <v>93</v>
      </c>
      <c r="C9" s="187"/>
      <c r="D9" s="59"/>
      <c r="E9" s="25">
        <v>6300</v>
      </c>
      <c r="F9" s="59" t="s">
        <v>100</v>
      </c>
      <c r="G9" s="27">
        <v>0</v>
      </c>
      <c r="H9" s="27">
        <f t="shared" ref="H9:H11" si="0">ROUNDDOWN((G9*E9),-1)</f>
        <v>0</v>
      </c>
      <c r="I9" s="27"/>
      <c r="J9" s="27"/>
      <c r="K9" s="27">
        <f t="shared" ref="K9:K10" si="1">H9</f>
        <v>0</v>
      </c>
      <c r="L9" s="230"/>
    </row>
    <row r="10" spans="1:12" ht="18" customHeight="1" x14ac:dyDescent="0.15">
      <c r="A10" s="59">
        <v>3</v>
      </c>
      <c r="B10" s="186" t="s">
        <v>94</v>
      </c>
      <c r="C10" s="187"/>
      <c r="D10" s="59"/>
      <c r="E10" s="25">
        <v>2.8</v>
      </c>
      <c r="F10" s="59" t="s">
        <v>92</v>
      </c>
      <c r="G10" s="27">
        <v>0</v>
      </c>
      <c r="H10" s="27">
        <f t="shared" si="0"/>
        <v>0</v>
      </c>
      <c r="I10" s="27"/>
      <c r="J10" s="27"/>
      <c r="K10" s="27">
        <f t="shared" si="1"/>
        <v>0</v>
      </c>
      <c r="L10" s="230"/>
    </row>
    <row r="11" spans="1:12" ht="18" customHeight="1" x14ac:dyDescent="0.15">
      <c r="A11" s="59">
        <v>4</v>
      </c>
      <c r="B11" s="186" t="s">
        <v>103</v>
      </c>
      <c r="C11" s="187"/>
      <c r="D11" s="59" t="s">
        <v>104</v>
      </c>
      <c r="E11" s="25">
        <v>3</v>
      </c>
      <c r="F11" s="59" t="s">
        <v>105</v>
      </c>
      <c r="G11" s="27">
        <v>0</v>
      </c>
      <c r="H11" s="27">
        <f t="shared" si="0"/>
        <v>0</v>
      </c>
      <c r="I11" s="27"/>
      <c r="J11" s="27"/>
      <c r="K11" s="27">
        <f t="shared" ref="K11" si="2">H11</f>
        <v>0</v>
      </c>
      <c r="L11" s="230"/>
    </row>
    <row r="12" spans="1:12" ht="18" customHeight="1" x14ac:dyDescent="0.15">
      <c r="A12" s="59">
        <v>5</v>
      </c>
      <c r="B12" s="186" t="s">
        <v>95</v>
      </c>
      <c r="C12" s="187"/>
      <c r="D12" s="59"/>
      <c r="E12" s="71">
        <v>27.65</v>
      </c>
      <c r="F12" s="59" t="s">
        <v>101</v>
      </c>
      <c r="G12" s="27"/>
      <c r="H12" s="30"/>
      <c r="I12" s="27">
        <v>0</v>
      </c>
      <c r="J12" s="27">
        <f>ROUNDDOWN((I12*E12),-1)</f>
        <v>0</v>
      </c>
      <c r="K12" s="27">
        <f>J12</f>
        <v>0</v>
      </c>
      <c r="L12" s="230"/>
    </row>
    <row r="13" spans="1:12" ht="18" customHeight="1" x14ac:dyDescent="0.15">
      <c r="A13" s="59">
        <v>6</v>
      </c>
      <c r="B13" s="186" t="s">
        <v>96</v>
      </c>
      <c r="C13" s="187"/>
      <c r="D13" s="59"/>
      <c r="E13" s="71">
        <v>4.71</v>
      </c>
      <c r="F13" s="59" t="s">
        <v>101</v>
      </c>
      <c r="G13" s="27"/>
      <c r="H13" s="27"/>
      <c r="I13" s="27">
        <v>0</v>
      </c>
      <c r="J13" s="27">
        <f t="shared" ref="J13:J16" si="3">ROUNDDOWN((I13*E13),-1)</f>
        <v>0</v>
      </c>
      <c r="K13" s="27">
        <f>J13</f>
        <v>0</v>
      </c>
      <c r="L13" s="230"/>
    </row>
    <row r="14" spans="1:12" ht="18" customHeight="1" x14ac:dyDescent="0.15">
      <c r="A14" s="59">
        <v>7</v>
      </c>
      <c r="B14" s="186" t="s">
        <v>97</v>
      </c>
      <c r="C14" s="187"/>
      <c r="D14" s="59"/>
      <c r="E14" s="71">
        <v>0.66</v>
      </c>
      <c r="F14" s="59" t="s">
        <v>102</v>
      </c>
      <c r="G14" s="27"/>
      <c r="H14" s="30"/>
      <c r="I14" s="27">
        <v>0</v>
      </c>
      <c r="J14" s="27">
        <f t="shared" si="3"/>
        <v>0</v>
      </c>
      <c r="K14" s="27">
        <f t="shared" ref="K14:K16" si="4">J14</f>
        <v>0</v>
      </c>
      <c r="L14" s="230"/>
    </row>
    <row r="15" spans="1:12" ht="18" customHeight="1" x14ac:dyDescent="0.15">
      <c r="A15" s="59">
        <v>8</v>
      </c>
      <c r="B15" s="186" t="s">
        <v>98</v>
      </c>
      <c r="C15" s="187"/>
      <c r="D15" s="59"/>
      <c r="E15" s="71">
        <v>2.6</v>
      </c>
      <c r="F15" s="59" t="s">
        <v>102</v>
      </c>
      <c r="G15" s="30"/>
      <c r="H15" s="30"/>
      <c r="I15" s="27">
        <v>0</v>
      </c>
      <c r="J15" s="27">
        <f t="shared" si="3"/>
        <v>0</v>
      </c>
      <c r="K15" s="27">
        <f t="shared" si="4"/>
        <v>0</v>
      </c>
      <c r="L15" s="230"/>
    </row>
    <row r="16" spans="1:12" ht="18" customHeight="1" x14ac:dyDescent="0.15">
      <c r="A16" s="59">
        <v>9</v>
      </c>
      <c r="B16" s="186" t="s">
        <v>99</v>
      </c>
      <c r="C16" s="187"/>
      <c r="D16" s="59"/>
      <c r="E16" s="71">
        <v>0.74</v>
      </c>
      <c r="F16" s="59" t="s">
        <v>102</v>
      </c>
      <c r="G16" s="30"/>
      <c r="H16" s="30"/>
      <c r="I16" s="27">
        <v>0</v>
      </c>
      <c r="J16" s="27">
        <f t="shared" si="3"/>
        <v>0</v>
      </c>
      <c r="K16" s="27">
        <f t="shared" si="4"/>
        <v>0</v>
      </c>
      <c r="L16" s="231"/>
    </row>
    <row r="17" spans="1:12" ht="18" customHeight="1" x14ac:dyDescent="0.15">
      <c r="A17" s="69"/>
      <c r="B17" s="72"/>
      <c r="C17" s="72"/>
      <c r="D17" s="73"/>
      <c r="E17" s="74"/>
      <c r="F17" s="73"/>
      <c r="G17" s="75"/>
      <c r="H17" s="75"/>
      <c r="I17" s="75"/>
      <c r="J17" s="75"/>
      <c r="K17" s="32"/>
      <c r="L17" s="70"/>
    </row>
    <row r="18" spans="1:12" ht="18" customHeight="1" x14ac:dyDescent="0.15">
      <c r="A18" s="178" t="s">
        <v>119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79"/>
    </row>
    <row r="19" spans="1:12" ht="18" customHeight="1" x14ac:dyDescent="0.15">
      <c r="A19" s="178" t="s">
        <v>189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179"/>
    </row>
    <row r="20" spans="1:12" ht="18" customHeight="1" x14ac:dyDescent="0.15">
      <c r="A20" s="182" t="s">
        <v>188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183"/>
    </row>
    <row r="21" spans="1:12" ht="18" customHeight="1" x14ac:dyDescent="0.15">
      <c r="A21" s="178" t="s">
        <v>187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179"/>
    </row>
    <row r="22" spans="1:12" ht="18" customHeight="1" x14ac:dyDescent="0.15">
      <c r="A22" s="178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179"/>
    </row>
    <row r="23" spans="1:12" ht="18" customHeight="1" x14ac:dyDescent="0.15">
      <c r="A23" s="178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79"/>
    </row>
    <row r="24" spans="1:12" ht="18" customHeight="1" x14ac:dyDescent="0.15">
      <c r="A24" s="178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79"/>
    </row>
    <row r="25" spans="1:12" ht="18" customHeight="1" x14ac:dyDescent="0.15">
      <c r="A25" s="178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179"/>
    </row>
    <row r="26" spans="1:12" ht="18" customHeight="1" x14ac:dyDescent="0.15">
      <c r="A26" s="178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179"/>
    </row>
    <row r="27" spans="1:12" ht="18" customHeight="1" x14ac:dyDescent="0.15">
      <c r="A27" s="178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179"/>
    </row>
    <row r="28" spans="1:12" ht="18" customHeight="1" x14ac:dyDescent="0.15">
      <c r="A28" s="178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179"/>
    </row>
    <row r="29" spans="1:12" ht="18" customHeight="1" x14ac:dyDescent="0.15">
      <c r="A29" s="158" t="s">
        <v>220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18" customHeight="1" x14ac:dyDescent="0.1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18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8" customHeight="1" x14ac:dyDescent="0.15">
      <c r="A32" s="159" t="str">
        <f>A4</f>
        <v>국립극단 서계동 공연시설물 보수공사</v>
      </c>
      <c r="B32" s="159"/>
      <c r="C32" s="159"/>
      <c r="D32" s="159"/>
      <c r="E32" s="159"/>
      <c r="F32" s="159"/>
      <c r="G32" s="159"/>
      <c r="H32" s="11"/>
      <c r="I32" s="12"/>
      <c r="J32" s="12"/>
      <c r="K32" s="160" t="s">
        <v>49</v>
      </c>
      <c r="L32" s="160"/>
    </row>
    <row r="33" spans="1:12" ht="18" customHeight="1" x14ac:dyDescent="0.15">
      <c r="A33" s="188" t="s">
        <v>55</v>
      </c>
      <c r="B33" s="190" t="s">
        <v>66</v>
      </c>
      <c r="C33" s="191"/>
      <c r="D33" s="194" t="s">
        <v>67</v>
      </c>
      <c r="E33" s="194" t="s">
        <v>58</v>
      </c>
      <c r="F33" s="194" t="s">
        <v>59</v>
      </c>
      <c r="G33" s="196" t="s">
        <v>60</v>
      </c>
      <c r="H33" s="197"/>
      <c r="I33" s="196" t="s">
        <v>61</v>
      </c>
      <c r="J33" s="197"/>
      <c r="K33" s="194" t="s">
        <v>62</v>
      </c>
      <c r="L33" s="194" t="s">
        <v>63</v>
      </c>
    </row>
    <row r="34" spans="1:12" ht="18" customHeight="1" x14ac:dyDescent="0.15">
      <c r="A34" s="189"/>
      <c r="B34" s="192"/>
      <c r="C34" s="193"/>
      <c r="D34" s="195"/>
      <c r="E34" s="195"/>
      <c r="F34" s="195"/>
      <c r="G34" s="98" t="s">
        <v>68</v>
      </c>
      <c r="H34" s="98" t="s">
        <v>69</v>
      </c>
      <c r="I34" s="98" t="s">
        <v>70</v>
      </c>
      <c r="J34" s="98" t="s">
        <v>69</v>
      </c>
      <c r="K34" s="195"/>
      <c r="L34" s="195"/>
    </row>
    <row r="35" spans="1:12" ht="18" customHeight="1" x14ac:dyDescent="0.15">
      <c r="A35" s="18"/>
      <c r="B35" s="200" t="s">
        <v>51</v>
      </c>
      <c r="C35" s="201"/>
      <c r="D35" s="38"/>
      <c r="E35" s="39"/>
      <c r="F35" s="38"/>
      <c r="G35" s="40"/>
      <c r="H35" s="36"/>
      <c r="I35" s="36"/>
      <c r="J35" s="36"/>
      <c r="K35" s="36">
        <f>SUM(K36:K44)</f>
        <v>0</v>
      </c>
      <c r="L35" s="229" t="s">
        <v>186</v>
      </c>
    </row>
    <row r="36" spans="1:12" ht="18" customHeight="1" x14ac:dyDescent="0.15">
      <c r="A36" s="59">
        <v>1</v>
      </c>
      <c r="B36" s="186" t="s">
        <v>91</v>
      </c>
      <c r="C36" s="187"/>
      <c r="D36" s="59"/>
      <c r="E36" s="80">
        <v>15.71</v>
      </c>
      <c r="F36" s="59" t="s">
        <v>89</v>
      </c>
      <c r="G36" s="27">
        <v>0</v>
      </c>
      <c r="H36" s="27">
        <f>ROUNDDOWN((G36*E36),-1)</f>
        <v>0</v>
      </c>
      <c r="I36" s="27"/>
      <c r="J36" s="27"/>
      <c r="K36" s="27">
        <f>H36</f>
        <v>0</v>
      </c>
      <c r="L36" s="230"/>
    </row>
    <row r="37" spans="1:12" ht="18" customHeight="1" x14ac:dyDescent="0.15">
      <c r="A37" s="59">
        <v>2</v>
      </c>
      <c r="B37" s="186" t="s">
        <v>93</v>
      </c>
      <c r="C37" s="187"/>
      <c r="D37" s="59"/>
      <c r="E37" s="81">
        <v>5355</v>
      </c>
      <c r="F37" s="59" t="s">
        <v>100</v>
      </c>
      <c r="G37" s="27">
        <v>0</v>
      </c>
      <c r="H37" s="27">
        <f t="shared" ref="H37:H39" si="5">ROUNDDOWN((G37*E37),-1)</f>
        <v>0</v>
      </c>
      <c r="I37" s="27"/>
      <c r="J37" s="27"/>
      <c r="K37" s="27">
        <f t="shared" ref="K37:K39" si="6">H37</f>
        <v>0</v>
      </c>
      <c r="L37" s="230"/>
    </row>
    <row r="38" spans="1:12" ht="18" customHeight="1" x14ac:dyDescent="0.15">
      <c r="A38" s="59">
        <v>3</v>
      </c>
      <c r="B38" s="186" t="s">
        <v>94</v>
      </c>
      <c r="C38" s="187"/>
      <c r="D38" s="59"/>
      <c r="E38" s="80">
        <v>2.4</v>
      </c>
      <c r="F38" s="59" t="s">
        <v>89</v>
      </c>
      <c r="G38" s="27">
        <v>0</v>
      </c>
      <c r="H38" s="27">
        <f t="shared" si="5"/>
        <v>0</v>
      </c>
      <c r="I38" s="27"/>
      <c r="J38" s="27"/>
      <c r="K38" s="27">
        <f t="shared" si="6"/>
        <v>0</v>
      </c>
      <c r="L38" s="230"/>
    </row>
    <row r="39" spans="1:12" ht="18" customHeight="1" x14ac:dyDescent="0.15">
      <c r="A39" s="59">
        <v>4</v>
      </c>
      <c r="B39" s="186" t="s">
        <v>103</v>
      </c>
      <c r="C39" s="187"/>
      <c r="D39" s="59" t="s">
        <v>104</v>
      </c>
      <c r="E39" s="81">
        <v>3</v>
      </c>
      <c r="F39" s="59" t="s">
        <v>105</v>
      </c>
      <c r="G39" s="27">
        <f>ROUNDDOWN(((J40+J41+J42+J43+J44)*1)/100,-1)</f>
        <v>0</v>
      </c>
      <c r="H39" s="27">
        <f t="shared" si="5"/>
        <v>0</v>
      </c>
      <c r="I39" s="27"/>
      <c r="J39" s="27"/>
      <c r="K39" s="27">
        <f t="shared" si="6"/>
        <v>0</v>
      </c>
      <c r="L39" s="230"/>
    </row>
    <row r="40" spans="1:12" ht="18" customHeight="1" x14ac:dyDescent="0.15">
      <c r="A40" s="59">
        <v>5</v>
      </c>
      <c r="B40" s="186" t="s">
        <v>95</v>
      </c>
      <c r="C40" s="187"/>
      <c r="D40" s="59"/>
      <c r="E40" s="80">
        <v>21.8</v>
      </c>
      <c r="F40" s="59" t="s">
        <v>101</v>
      </c>
      <c r="G40" s="27"/>
      <c r="H40" s="30"/>
      <c r="I40" s="27">
        <f>I12</f>
        <v>0</v>
      </c>
      <c r="J40" s="27">
        <f>ROUNDDOWN((I40*E40),-1)</f>
        <v>0</v>
      </c>
      <c r="K40" s="27">
        <f>J40</f>
        <v>0</v>
      </c>
      <c r="L40" s="230"/>
    </row>
    <row r="41" spans="1:12" ht="18" customHeight="1" x14ac:dyDescent="0.15">
      <c r="A41" s="59">
        <v>6</v>
      </c>
      <c r="B41" s="186" t="s">
        <v>96</v>
      </c>
      <c r="C41" s="187"/>
      <c r="D41" s="59"/>
      <c r="E41" s="80">
        <v>4</v>
      </c>
      <c r="F41" s="59" t="s">
        <v>101</v>
      </c>
      <c r="G41" s="27"/>
      <c r="H41" s="27"/>
      <c r="I41" s="27">
        <f t="shared" ref="I41:I44" si="7">I13</f>
        <v>0</v>
      </c>
      <c r="J41" s="27">
        <f t="shared" ref="J41:J44" si="8">ROUNDDOWN((I41*E41),-1)</f>
        <v>0</v>
      </c>
      <c r="K41" s="27">
        <f>J41</f>
        <v>0</v>
      </c>
      <c r="L41" s="230"/>
    </row>
    <row r="42" spans="1:12" ht="18" customHeight="1" x14ac:dyDescent="0.15">
      <c r="A42" s="59">
        <v>7</v>
      </c>
      <c r="B42" s="186" t="s">
        <v>97</v>
      </c>
      <c r="C42" s="187"/>
      <c r="D42" s="59"/>
      <c r="E42" s="80">
        <v>0.56000000000000005</v>
      </c>
      <c r="F42" s="59" t="s">
        <v>101</v>
      </c>
      <c r="G42" s="27"/>
      <c r="H42" s="30"/>
      <c r="I42" s="27">
        <f t="shared" si="7"/>
        <v>0</v>
      </c>
      <c r="J42" s="27">
        <f t="shared" si="8"/>
        <v>0</v>
      </c>
      <c r="K42" s="27">
        <f t="shared" ref="K42:K44" si="9">J42</f>
        <v>0</v>
      </c>
      <c r="L42" s="230"/>
    </row>
    <row r="43" spans="1:12" ht="18" customHeight="1" x14ac:dyDescent="0.15">
      <c r="A43" s="59">
        <v>8</v>
      </c>
      <c r="B43" s="186" t="s">
        <v>98</v>
      </c>
      <c r="C43" s="187"/>
      <c r="D43" s="59"/>
      <c r="E43" s="80">
        <v>2.21</v>
      </c>
      <c r="F43" s="59" t="s">
        <v>101</v>
      </c>
      <c r="G43" s="30"/>
      <c r="H43" s="30"/>
      <c r="I43" s="27">
        <f t="shared" si="7"/>
        <v>0</v>
      </c>
      <c r="J43" s="27">
        <f t="shared" si="8"/>
        <v>0</v>
      </c>
      <c r="K43" s="27">
        <f t="shared" si="9"/>
        <v>0</v>
      </c>
      <c r="L43" s="230"/>
    </row>
    <row r="44" spans="1:12" ht="18" customHeight="1" x14ac:dyDescent="0.15">
      <c r="A44" s="59">
        <v>9</v>
      </c>
      <c r="B44" s="186" t="s">
        <v>99</v>
      </c>
      <c r="C44" s="187"/>
      <c r="D44" s="59"/>
      <c r="E44" s="80">
        <v>0.63</v>
      </c>
      <c r="F44" s="59" t="s">
        <v>101</v>
      </c>
      <c r="G44" s="30"/>
      <c r="H44" s="30"/>
      <c r="I44" s="27">
        <f t="shared" si="7"/>
        <v>0</v>
      </c>
      <c r="J44" s="27">
        <f t="shared" si="8"/>
        <v>0</v>
      </c>
      <c r="K44" s="27">
        <f t="shared" si="9"/>
        <v>0</v>
      </c>
      <c r="L44" s="231"/>
    </row>
    <row r="45" spans="1:12" ht="18" customHeight="1" x14ac:dyDescent="0.15">
      <c r="A45" s="96"/>
      <c r="B45" s="72"/>
      <c r="C45" s="72"/>
      <c r="D45" s="73"/>
      <c r="E45" s="74"/>
      <c r="F45" s="73"/>
      <c r="G45" s="75"/>
      <c r="H45" s="75"/>
      <c r="I45" s="75"/>
      <c r="J45" s="75"/>
      <c r="K45" s="32"/>
      <c r="L45" s="97"/>
    </row>
    <row r="46" spans="1:12" ht="18" customHeight="1" x14ac:dyDescent="0.15">
      <c r="A46" s="178" t="s">
        <v>119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79"/>
    </row>
    <row r="47" spans="1:12" ht="18" customHeight="1" x14ac:dyDescent="0.15">
      <c r="A47" s="178" t="s">
        <v>189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179"/>
    </row>
    <row r="48" spans="1:12" ht="18" customHeight="1" x14ac:dyDescent="0.15">
      <c r="A48" s="182" t="s">
        <v>188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183"/>
    </row>
    <row r="49" spans="1:12" ht="18" customHeight="1" x14ac:dyDescent="0.15">
      <c r="A49" s="178" t="s">
        <v>190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179"/>
    </row>
    <row r="50" spans="1:12" ht="18" customHeight="1" x14ac:dyDescent="0.15">
      <c r="A50" s="178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179"/>
    </row>
    <row r="51" spans="1:12" ht="18" customHeight="1" x14ac:dyDescent="0.15">
      <c r="A51" s="178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179"/>
    </row>
    <row r="52" spans="1:12" ht="18" customHeight="1" x14ac:dyDescent="0.15">
      <c r="A52" s="178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179"/>
    </row>
    <row r="53" spans="1:12" ht="18" customHeight="1" x14ac:dyDescent="0.15">
      <c r="A53" s="178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179"/>
    </row>
    <row r="54" spans="1:12" ht="18" customHeight="1" x14ac:dyDescent="0.15">
      <c r="A54" s="178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179"/>
    </row>
    <row r="55" spans="1:12" ht="18" customHeight="1" x14ac:dyDescent="0.15">
      <c r="A55" s="178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179"/>
    </row>
    <row r="56" spans="1:12" ht="18" customHeight="1" x14ac:dyDescent="0.15">
      <c r="A56" s="178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179"/>
    </row>
    <row r="57" spans="1:12" ht="18" customHeight="1" x14ac:dyDescent="0.15">
      <c r="A57" s="158" t="s">
        <v>124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</row>
    <row r="58" spans="1:12" ht="18" customHeight="1" x14ac:dyDescent="0.1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</row>
    <row r="59" spans="1:12" ht="18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customHeight="1" x14ac:dyDescent="0.15">
      <c r="A60" s="159" t="str">
        <f>A4</f>
        <v>국립극단 서계동 공연시설물 보수공사</v>
      </c>
      <c r="B60" s="159"/>
      <c r="C60" s="159"/>
      <c r="D60" s="159"/>
      <c r="E60" s="159"/>
      <c r="F60" s="159"/>
      <c r="G60" s="159"/>
      <c r="H60" s="11"/>
      <c r="I60" s="12"/>
      <c r="J60" s="12"/>
      <c r="K60" s="160" t="s">
        <v>49</v>
      </c>
      <c r="L60" s="160"/>
    </row>
    <row r="61" spans="1:12" ht="18" customHeight="1" x14ac:dyDescent="0.15">
      <c r="A61" s="188" t="s">
        <v>55</v>
      </c>
      <c r="B61" s="190" t="s">
        <v>66</v>
      </c>
      <c r="C61" s="191"/>
      <c r="D61" s="194" t="s">
        <v>67</v>
      </c>
      <c r="E61" s="194" t="s">
        <v>58</v>
      </c>
      <c r="F61" s="194" t="s">
        <v>59</v>
      </c>
      <c r="G61" s="196" t="s">
        <v>60</v>
      </c>
      <c r="H61" s="197"/>
      <c r="I61" s="196" t="s">
        <v>61</v>
      </c>
      <c r="J61" s="197"/>
      <c r="K61" s="194" t="s">
        <v>62</v>
      </c>
      <c r="L61" s="194" t="s">
        <v>63</v>
      </c>
    </row>
    <row r="62" spans="1:12" ht="18" customHeight="1" x14ac:dyDescent="0.15">
      <c r="A62" s="189"/>
      <c r="B62" s="192"/>
      <c r="C62" s="193"/>
      <c r="D62" s="195"/>
      <c r="E62" s="195"/>
      <c r="F62" s="195"/>
      <c r="G62" s="88" t="s">
        <v>68</v>
      </c>
      <c r="H62" s="88" t="s">
        <v>69</v>
      </c>
      <c r="I62" s="88" t="s">
        <v>70</v>
      </c>
      <c r="J62" s="88" t="s">
        <v>69</v>
      </c>
      <c r="K62" s="195"/>
      <c r="L62" s="195"/>
    </row>
    <row r="63" spans="1:12" ht="18" customHeight="1" x14ac:dyDescent="0.15">
      <c r="A63" s="18"/>
      <c r="B63" s="200" t="s">
        <v>51</v>
      </c>
      <c r="C63" s="201"/>
      <c r="D63" s="38"/>
      <c r="E63" s="39"/>
      <c r="F63" s="38"/>
      <c r="G63" s="40"/>
      <c r="H63" s="36"/>
      <c r="I63" s="36"/>
      <c r="J63" s="36"/>
      <c r="K63" s="36">
        <f>SUM(K64:K67)</f>
        <v>0</v>
      </c>
      <c r="L63" s="229" t="s">
        <v>224</v>
      </c>
    </row>
    <row r="64" spans="1:12" ht="18" customHeight="1" x14ac:dyDescent="0.15">
      <c r="A64" s="59">
        <v>1</v>
      </c>
      <c r="B64" s="186" t="s">
        <v>91</v>
      </c>
      <c r="C64" s="187"/>
      <c r="D64" s="59"/>
      <c r="E64" s="80">
        <v>0.3</v>
      </c>
      <c r="F64" s="59" t="s">
        <v>89</v>
      </c>
      <c r="G64" s="27">
        <v>0</v>
      </c>
      <c r="H64" s="27">
        <f>ROUNDDOWN((G64*E64),-1)</f>
        <v>0</v>
      </c>
      <c r="I64" s="27"/>
      <c r="J64" s="27"/>
      <c r="K64" s="27">
        <f>H64</f>
        <v>0</v>
      </c>
      <c r="L64" s="230"/>
    </row>
    <row r="65" spans="1:12" ht="18" customHeight="1" x14ac:dyDescent="0.15">
      <c r="A65" s="59">
        <v>2</v>
      </c>
      <c r="B65" s="186" t="s">
        <v>103</v>
      </c>
      <c r="C65" s="187"/>
      <c r="D65" s="59" t="s">
        <v>104</v>
      </c>
      <c r="E65" s="81">
        <v>3</v>
      </c>
      <c r="F65" s="59" t="s">
        <v>105</v>
      </c>
      <c r="G65" s="27">
        <f>ROUNDDOWN(((J66+J67)*1)/100,-1)</f>
        <v>0</v>
      </c>
      <c r="H65" s="27">
        <f>ROUNDDOWN((G65*E65),-1)</f>
        <v>0</v>
      </c>
      <c r="I65" s="27"/>
      <c r="J65" s="27"/>
      <c r="K65" s="27">
        <f t="shared" ref="K65" si="10">H65</f>
        <v>0</v>
      </c>
      <c r="L65" s="230"/>
    </row>
    <row r="66" spans="1:12" ht="18" customHeight="1" x14ac:dyDescent="0.15">
      <c r="A66" s="59">
        <v>3</v>
      </c>
      <c r="B66" s="186" t="s">
        <v>97</v>
      </c>
      <c r="C66" s="187"/>
      <c r="D66" s="59"/>
      <c r="E66" s="80">
        <v>0.1</v>
      </c>
      <c r="F66" s="59" t="s">
        <v>101</v>
      </c>
      <c r="G66" s="27"/>
      <c r="H66" s="30"/>
      <c r="I66" s="27">
        <f>I42</f>
        <v>0</v>
      </c>
      <c r="J66" s="27">
        <f>ROUNDDOWN((I66*E66),-1)</f>
        <v>0</v>
      </c>
      <c r="K66" s="27">
        <f t="shared" ref="K66:K67" si="11">J66</f>
        <v>0</v>
      </c>
      <c r="L66" s="230"/>
    </row>
    <row r="67" spans="1:12" ht="18" customHeight="1" x14ac:dyDescent="0.15">
      <c r="A67" s="59">
        <v>4</v>
      </c>
      <c r="B67" s="186" t="s">
        <v>98</v>
      </c>
      <c r="C67" s="187"/>
      <c r="D67" s="59"/>
      <c r="E67" s="80">
        <v>0.1</v>
      </c>
      <c r="F67" s="59" t="s">
        <v>101</v>
      </c>
      <c r="G67" s="30"/>
      <c r="H67" s="30"/>
      <c r="I67" s="27">
        <f>I43</f>
        <v>0</v>
      </c>
      <c r="J67" s="27">
        <f>ROUNDDOWN((I67*E67),-1)</f>
        <v>0</v>
      </c>
      <c r="K67" s="27">
        <f t="shared" si="11"/>
        <v>0</v>
      </c>
      <c r="L67" s="230"/>
    </row>
    <row r="68" spans="1:12" ht="18" customHeight="1" x14ac:dyDescent="0.15">
      <c r="A68" s="59"/>
      <c r="B68" s="202"/>
      <c r="C68" s="203"/>
      <c r="D68" s="87"/>
      <c r="E68" s="31"/>
      <c r="F68" s="59"/>
      <c r="G68" s="27"/>
      <c r="H68" s="27"/>
      <c r="I68" s="27"/>
      <c r="J68" s="27"/>
      <c r="K68" s="76"/>
      <c r="L68" s="59"/>
    </row>
    <row r="69" spans="1:12" ht="18" customHeight="1" x14ac:dyDescent="0.15">
      <c r="A69" s="178" t="s">
        <v>322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179"/>
    </row>
    <row r="70" spans="1:12" ht="18" customHeight="1" x14ac:dyDescent="0.15">
      <c r="A70" s="178" t="s">
        <v>191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179"/>
    </row>
    <row r="71" spans="1:12" ht="18" customHeight="1" x14ac:dyDescent="0.15">
      <c r="A71" s="178" t="s">
        <v>129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179"/>
    </row>
    <row r="72" spans="1:12" ht="18" customHeight="1" x14ac:dyDescent="0.15">
      <c r="A72" s="178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179"/>
    </row>
    <row r="73" spans="1:12" ht="18" customHeight="1" x14ac:dyDescent="0.15">
      <c r="A73" s="178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179"/>
    </row>
    <row r="74" spans="1:12" ht="18" customHeight="1" x14ac:dyDescent="0.15">
      <c r="A74" s="178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179"/>
    </row>
    <row r="75" spans="1:12" ht="18" customHeight="1" x14ac:dyDescent="0.15">
      <c r="A75" s="178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179"/>
    </row>
    <row r="76" spans="1:12" ht="18" customHeight="1" x14ac:dyDescent="0.15">
      <c r="A76" s="178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179"/>
    </row>
    <row r="77" spans="1:12" ht="18" customHeight="1" x14ac:dyDescent="0.15">
      <c r="A77" s="178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179"/>
    </row>
    <row r="78" spans="1:12" ht="18" customHeight="1" x14ac:dyDescent="0.15">
      <c r="A78" s="178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179"/>
    </row>
    <row r="79" spans="1:12" ht="18" customHeight="1" x14ac:dyDescent="0.15">
      <c r="A79" s="178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179"/>
    </row>
    <row r="80" spans="1:12" ht="18" customHeight="1" x14ac:dyDescent="0.15">
      <c r="A80" s="178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179"/>
    </row>
    <row r="81" spans="1:12" ht="18" customHeight="1" x14ac:dyDescent="0.15">
      <c r="A81" s="178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179"/>
    </row>
    <row r="82" spans="1:12" ht="18" customHeight="1" x14ac:dyDescent="0.15">
      <c r="A82" s="178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179"/>
    </row>
    <row r="83" spans="1:12" ht="18" customHeight="1" x14ac:dyDescent="0.15">
      <c r="A83" s="178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179"/>
    </row>
    <row r="84" spans="1:12" ht="18" customHeight="1" x14ac:dyDescent="0.15">
      <c r="A84" s="178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179"/>
    </row>
    <row r="85" spans="1:12" ht="18" customHeight="1" x14ac:dyDescent="0.15">
      <c r="A85" s="228" t="s">
        <v>239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</row>
    <row r="86" spans="1:12" ht="18" customHeight="1" x14ac:dyDescent="0.1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</row>
    <row r="87" spans="1:12" ht="18" customHeight="1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8" customHeight="1" x14ac:dyDescent="0.15">
      <c r="A88" s="159" t="str">
        <f>A60</f>
        <v>국립극단 서계동 공연시설물 보수공사</v>
      </c>
      <c r="B88" s="159"/>
      <c r="C88" s="159"/>
      <c r="D88" s="159"/>
      <c r="E88" s="159"/>
      <c r="F88" s="159"/>
      <c r="G88" s="159"/>
      <c r="H88" s="11"/>
      <c r="I88" s="12"/>
      <c r="J88" s="12"/>
      <c r="K88" s="160" t="s">
        <v>49</v>
      </c>
      <c r="L88" s="160"/>
    </row>
    <row r="89" spans="1:12" ht="18" customHeight="1" x14ac:dyDescent="0.15">
      <c r="A89" s="188" t="s">
        <v>55</v>
      </c>
      <c r="B89" s="190" t="s">
        <v>66</v>
      </c>
      <c r="C89" s="191"/>
      <c r="D89" s="194" t="s">
        <v>67</v>
      </c>
      <c r="E89" s="194" t="s">
        <v>58</v>
      </c>
      <c r="F89" s="194" t="s">
        <v>59</v>
      </c>
      <c r="G89" s="196" t="s">
        <v>60</v>
      </c>
      <c r="H89" s="197"/>
      <c r="I89" s="196" t="s">
        <v>61</v>
      </c>
      <c r="J89" s="197"/>
      <c r="K89" s="194" t="s">
        <v>62</v>
      </c>
      <c r="L89" s="194" t="s">
        <v>63</v>
      </c>
    </row>
    <row r="90" spans="1:12" ht="18" customHeight="1" x14ac:dyDescent="0.15">
      <c r="A90" s="189"/>
      <c r="B90" s="192"/>
      <c r="C90" s="193"/>
      <c r="D90" s="195"/>
      <c r="E90" s="195"/>
      <c r="F90" s="195"/>
      <c r="G90" s="98" t="s">
        <v>68</v>
      </c>
      <c r="H90" s="98" t="s">
        <v>69</v>
      </c>
      <c r="I90" s="98" t="s">
        <v>70</v>
      </c>
      <c r="J90" s="98" t="s">
        <v>69</v>
      </c>
      <c r="K90" s="195"/>
      <c r="L90" s="195"/>
    </row>
    <row r="91" spans="1:12" ht="18" customHeight="1" x14ac:dyDescent="0.15">
      <c r="A91" s="18"/>
      <c r="B91" s="200" t="s">
        <v>51</v>
      </c>
      <c r="C91" s="201"/>
      <c r="D91" s="98"/>
      <c r="E91" s="20"/>
      <c r="F91" s="98"/>
      <c r="G91" s="14"/>
      <c r="H91" s="21"/>
      <c r="I91" s="21"/>
      <c r="J91" s="21"/>
      <c r="K91" s="36">
        <f>SUM(K92:K95)</f>
        <v>0</v>
      </c>
      <c r="L91" s="225" t="s">
        <v>244</v>
      </c>
    </row>
    <row r="92" spans="1:12" ht="18" customHeight="1" x14ac:dyDescent="0.15">
      <c r="A92" s="59"/>
      <c r="B92" s="178" t="s">
        <v>241</v>
      </c>
      <c r="C92" s="179"/>
      <c r="D92" s="59"/>
      <c r="E92" s="77"/>
      <c r="F92" s="59"/>
      <c r="G92" s="27"/>
      <c r="H92" s="27"/>
      <c r="I92" s="27"/>
      <c r="J92" s="27"/>
      <c r="K92" s="27"/>
      <c r="L92" s="226"/>
    </row>
    <row r="93" spans="1:12" ht="18" customHeight="1" x14ac:dyDescent="0.15">
      <c r="A93" s="59">
        <v>1</v>
      </c>
      <c r="B93" s="178" t="s">
        <v>242</v>
      </c>
      <c r="C93" s="179"/>
      <c r="D93" s="59" t="s">
        <v>240</v>
      </c>
      <c r="E93" s="25">
        <v>1</v>
      </c>
      <c r="F93" s="59" t="s">
        <v>248</v>
      </c>
      <c r="G93" s="27">
        <v>0</v>
      </c>
      <c r="H93" s="27"/>
      <c r="I93" s="27"/>
      <c r="J93" s="27"/>
      <c r="K93" s="27">
        <f>G93</f>
        <v>0</v>
      </c>
      <c r="L93" s="226"/>
    </row>
    <row r="94" spans="1:12" ht="18" customHeight="1" x14ac:dyDescent="0.15">
      <c r="A94" s="59">
        <v>2</v>
      </c>
      <c r="B94" s="178" t="s">
        <v>243</v>
      </c>
      <c r="C94" s="179"/>
      <c r="D94" s="59"/>
      <c r="E94" s="84">
        <v>4.5999999999999999E-2</v>
      </c>
      <c r="F94" s="59" t="s">
        <v>249</v>
      </c>
      <c r="G94" s="27"/>
      <c r="H94" s="27"/>
      <c r="I94" s="27">
        <v>0</v>
      </c>
      <c r="J94" s="27">
        <f>ROUNDDOWN((I94*E94),-1)</f>
        <v>0</v>
      </c>
      <c r="K94" s="27">
        <f>J94</f>
        <v>0</v>
      </c>
      <c r="L94" s="226"/>
    </row>
    <row r="95" spans="1:12" ht="18" customHeight="1" x14ac:dyDescent="0.15">
      <c r="A95" s="59">
        <v>3</v>
      </c>
      <c r="B95" s="178" t="s">
        <v>97</v>
      </c>
      <c r="C95" s="179"/>
      <c r="D95" s="59"/>
      <c r="E95" s="84">
        <v>2.3E-2</v>
      </c>
      <c r="F95" s="59" t="s">
        <v>249</v>
      </c>
      <c r="G95" s="27"/>
      <c r="H95" s="27"/>
      <c r="I95" s="27">
        <v>0</v>
      </c>
      <c r="J95" s="27">
        <f>ROUNDDOWN((I95*E95),-1)</f>
        <v>0</v>
      </c>
      <c r="K95" s="27">
        <f>J95</f>
        <v>0</v>
      </c>
      <c r="L95" s="226"/>
    </row>
    <row r="96" spans="1:12" ht="18" customHeight="1" x14ac:dyDescent="0.15">
      <c r="A96" s="178" t="s">
        <v>250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179"/>
    </row>
    <row r="97" spans="1:12" ht="18" customHeight="1" x14ac:dyDescent="0.15">
      <c r="A97" s="178" t="s">
        <v>251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179"/>
    </row>
    <row r="98" spans="1:12" ht="18" customHeight="1" x14ac:dyDescent="0.15">
      <c r="A98" s="178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179"/>
    </row>
    <row r="99" spans="1:12" ht="18" customHeight="1" x14ac:dyDescent="0.15">
      <c r="A99" s="158" t="s">
        <v>252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</row>
    <row r="100" spans="1:12" ht="18" customHeight="1" x14ac:dyDescent="0.1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</row>
    <row r="101" spans="1:12" ht="18" customHeight="1" x14ac:dyDescent="0.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8" customHeight="1" x14ac:dyDescent="0.15">
      <c r="A102" s="159" t="str">
        <f>A88</f>
        <v>국립극단 서계동 공연시설물 보수공사</v>
      </c>
      <c r="B102" s="159"/>
      <c r="C102" s="159"/>
      <c r="D102" s="159"/>
      <c r="E102" s="159"/>
      <c r="F102" s="159"/>
      <c r="G102" s="159"/>
      <c r="H102" s="11"/>
      <c r="I102" s="12"/>
      <c r="J102" s="12"/>
      <c r="K102" s="160" t="s">
        <v>49</v>
      </c>
      <c r="L102" s="160"/>
    </row>
    <row r="103" spans="1:12" ht="18" customHeight="1" x14ac:dyDescent="0.15">
      <c r="A103" s="188" t="s">
        <v>55</v>
      </c>
      <c r="B103" s="190" t="s">
        <v>66</v>
      </c>
      <c r="C103" s="191"/>
      <c r="D103" s="194" t="s">
        <v>67</v>
      </c>
      <c r="E103" s="194" t="s">
        <v>58</v>
      </c>
      <c r="F103" s="194" t="s">
        <v>59</v>
      </c>
      <c r="G103" s="196" t="s">
        <v>60</v>
      </c>
      <c r="H103" s="197"/>
      <c r="I103" s="196" t="s">
        <v>61</v>
      </c>
      <c r="J103" s="197"/>
      <c r="K103" s="194" t="s">
        <v>62</v>
      </c>
      <c r="L103" s="194" t="s">
        <v>63</v>
      </c>
    </row>
    <row r="104" spans="1:12" ht="18" customHeight="1" x14ac:dyDescent="0.15">
      <c r="A104" s="189"/>
      <c r="B104" s="192"/>
      <c r="C104" s="193"/>
      <c r="D104" s="195"/>
      <c r="E104" s="195"/>
      <c r="F104" s="195"/>
      <c r="G104" s="98" t="s">
        <v>68</v>
      </c>
      <c r="H104" s="98" t="s">
        <v>69</v>
      </c>
      <c r="I104" s="98" t="s">
        <v>70</v>
      </c>
      <c r="J104" s="98" t="s">
        <v>69</v>
      </c>
      <c r="K104" s="195"/>
      <c r="L104" s="195"/>
    </row>
    <row r="105" spans="1:12" ht="18" customHeight="1" x14ac:dyDescent="0.15">
      <c r="A105" s="18"/>
      <c r="B105" s="200" t="s">
        <v>51</v>
      </c>
      <c r="C105" s="201"/>
      <c r="D105" s="98"/>
      <c r="E105" s="20"/>
      <c r="F105" s="98"/>
      <c r="G105" s="14"/>
      <c r="H105" s="21"/>
      <c r="I105" s="21"/>
      <c r="J105" s="21"/>
      <c r="K105" s="36">
        <f>SUM(K106:K109)</f>
        <v>0</v>
      </c>
      <c r="L105" s="225" t="s">
        <v>244</v>
      </c>
    </row>
    <row r="106" spans="1:12" ht="18" customHeight="1" x14ac:dyDescent="0.15">
      <c r="A106" s="59"/>
      <c r="B106" s="178" t="s">
        <v>254</v>
      </c>
      <c r="C106" s="179"/>
      <c r="D106" s="59"/>
      <c r="E106" s="77"/>
      <c r="F106" s="59"/>
      <c r="G106" s="27"/>
      <c r="H106" s="27"/>
      <c r="I106" s="27"/>
      <c r="J106" s="27"/>
      <c r="K106" s="27"/>
      <c r="L106" s="226"/>
    </row>
    <row r="107" spans="1:12" ht="18" customHeight="1" x14ac:dyDescent="0.15">
      <c r="A107" s="59">
        <v>1</v>
      </c>
      <c r="B107" s="178" t="s">
        <v>242</v>
      </c>
      <c r="C107" s="179"/>
      <c r="D107" s="59" t="s">
        <v>240</v>
      </c>
      <c r="E107" s="25">
        <v>1</v>
      </c>
      <c r="F107" s="59" t="s">
        <v>248</v>
      </c>
      <c r="G107" s="27">
        <v>0</v>
      </c>
      <c r="H107" s="27">
        <f>G107*E107</f>
        <v>0</v>
      </c>
      <c r="I107" s="27"/>
      <c r="J107" s="27"/>
      <c r="K107" s="27">
        <f>H107</f>
        <v>0</v>
      </c>
      <c r="L107" s="226"/>
    </row>
    <row r="108" spans="1:12" ht="18" customHeight="1" x14ac:dyDescent="0.15">
      <c r="A108" s="59">
        <v>2</v>
      </c>
      <c r="B108" s="178" t="s">
        <v>253</v>
      </c>
      <c r="C108" s="179"/>
      <c r="D108" s="59"/>
      <c r="E108" s="84">
        <v>0.01</v>
      </c>
      <c r="F108" s="59" t="s">
        <v>249</v>
      </c>
      <c r="G108" s="27"/>
      <c r="H108" s="27"/>
      <c r="I108" s="27">
        <v>0</v>
      </c>
      <c r="J108" s="27">
        <f>ROUNDDOWN((I108*E108),-1)</f>
        <v>0</v>
      </c>
      <c r="K108" s="27">
        <f>J108</f>
        <v>0</v>
      </c>
      <c r="L108" s="226"/>
    </row>
    <row r="109" spans="1:12" ht="18" customHeight="1" x14ac:dyDescent="0.15">
      <c r="A109" s="59">
        <v>3</v>
      </c>
      <c r="B109" s="178" t="s">
        <v>97</v>
      </c>
      <c r="C109" s="179"/>
      <c r="D109" s="59"/>
      <c r="E109" s="84">
        <v>0.02</v>
      </c>
      <c r="F109" s="59" t="s">
        <v>249</v>
      </c>
      <c r="G109" s="27"/>
      <c r="H109" s="27"/>
      <c r="I109" s="27">
        <v>0</v>
      </c>
      <c r="J109" s="27">
        <f>ROUNDDOWN((I109*E109),-1)</f>
        <v>0</v>
      </c>
      <c r="K109" s="27">
        <f>J109</f>
        <v>0</v>
      </c>
      <c r="L109" s="226"/>
    </row>
    <row r="110" spans="1:12" ht="18" customHeight="1" x14ac:dyDescent="0.15">
      <c r="A110" s="178" t="s">
        <v>250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179"/>
    </row>
    <row r="111" spans="1:12" ht="18" customHeight="1" x14ac:dyDescent="0.15">
      <c r="A111" s="178" t="s">
        <v>251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179"/>
    </row>
    <row r="112" spans="1:12" ht="18" customHeight="1" x14ac:dyDescent="0.15">
      <c r="A112" s="178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179"/>
    </row>
    <row r="113" spans="1:12" ht="18" customHeight="1" x14ac:dyDescent="0.15">
      <c r="A113" s="158" t="s">
        <v>255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</row>
    <row r="114" spans="1:12" ht="18" customHeight="1" x14ac:dyDescent="0.1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</row>
    <row r="115" spans="1:12" ht="18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8" customHeight="1" x14ac:dyDescent="0.15">
      <c r="A116" s="159" t="str">
        <f>A102</f>
        <v>국립극단 서계동 공연시설물 보수공사</v>
      </c>
      <c r="B116" s="159"/>
      <c r="C116" s="159"/>
      <c r="D116" s="159"/>
      <c r="E116" s="159"/>
      <c r="F116" s="159"/>
      <c r="G116" s="159"/>
      <c r="H116" s="11"/>
      <c r="I116" s="12"/>
      <c r="J116" s="12"/>
      <c r="K116" s="160" t="s">
        <v>49</v>
      </c>
      <c r="L116" s="160"/>
    </row>
    <row r="117" spans="1:12" ht="18" customHeight="1" x14ac:dyDescent="0.15">
      <c r="A117" s="188" t="s">
        <v>55</v>
      </c>
      <c r="B117" s="190" t="s">
        <v>66</v>
      </c>
      <c r="C117" s="191"/>
      <c r="D117" s="194" t="s">
        <v>67</v>
      </c>
      <c r="E117" s="194" t="s">
        <v>58</v>
      </c>
      <c r="F117" s="194" t="s">
        <v>59</v>
      </c>
      <c r="G117" s="196" t="s">
        <v>60</v>
      </c>
      <c r="H117" s="197"/>
      <c r="I117" s="196" t="s">
        <v>61</v>
      </c>
      <c r="J117" s="197"/>
      <c r="K117" s="194" t="s">
        <v>62</v>
      </c>
      <c r="L117" s="194" t="s">
        <v>63</v>
      </c>
    </row>
    <row r="118" spans="1:12" ht="18" customHeight="1" x14ac:dyDescent="0.15">
      <c r="A118" s="189"/>
      <c r="B118" s="192"/>
      <c r="C118" s="193"/>
      <c r="D118" s="195"/>
      <c r="E118" s="195"/>
      <c r="F118" s="195"/>
      <c r="G118" s="98" t="s">
        <v>68</v>
      </c>
      <c r="H118" s="98" t="s">
        <v>69</v>
      </c>
      <c r="I118" s="98" t="s">
        <v>70</v>
      </c>
      <c r="J118" s="98" t="s">
        <v>69</v>
      </c>
      <c r="K118" s="195"/>
      <c r="L118" s="195"/>
    </row>
    <row r="119" spans="1:12" ht="18" customHeight="1" x14ac:dyDescent="0.15">
      <c r="A119" s="18"/>
      <c r="B119" s="200" t="s">
        <v>51</v>
      </c>
      <c r="C119" s="201"/>
      <c r="D119" s="98"/>
      <c r="E119" s="20"/>
      <c r="F119" s="98"/>
      <c r="G119" s="14"/>
      <c r="H119" s="21"/>
      <c r="I119" s="21"/>
      <c r="J119" s="21"/>
      <c r="K119" s="36">
        <f>SUM(K120:K123)</f>
        <v>0</v>
      </c>
      <c r="L119" s="225" t="s">
        <v>256</v>
      </c>
    </row>
    <row r="120" spans="1:12" ht="18" customHeight="1" x14ac:dyDescent="0.15">
      <c r="A120" s="59"/>
      <c r="B120" s="178" t="s">
        <v>254</v>
      </c>
      <c r="C120" s="179"/>
      <c r="D120" s="59"/>
      <c r="E120" s="77"/>
      <c r="F120" s="59"/>
      <c r="G120" s="27"/>
      <c r="H120" s="27"/>
      <c r="I120" s="27"/>
      <c r="J120" s="27"/>
      <c r="K120" s="27"/>
      <c r="L120" s="226"/>
    </row>
    <row r="121" spans="1:12" ht="18" customHeight="1" x14ac:dyDescent="0.15">
      <c r="A121" s="59">
        <v>1</v>
      </c>
      <c r="B121" s="178" t="s">
        <v>242</v>
      </c>
      <c r="C121" s="179"/>
      <c r="D121" s="59" t="s">
        <v>240</v>
      </c>
      <c r="E121" s="25">
        <v>1</v>
      </c>
      <c r="F121" s="59" t="s">
        <v>248</v>
      </c>
      <c r="G121" s="27">
        <v>0</v>
      </c>
      <c r="H121" s="27">
        <f>G121*E121</f>
        <v>0</v>
      </c>
      <c r="I121" s="27"/>
      <c r="J121" s="27"/>
      <c r="K121" s="27">
        <f>G121</f>
        <v>0</v>
      </c>
      <c r="L121" s="226"/>
    </row>
    <row r="122" spans="1:12" ht="18" customHeight="1" x14ac:dyDescent="0.15">
      <c r="A122" s="59">
        <v>2</v>
      </c>
      <c r="B122" s="178" t="s">
        <v>253</v>
      </c>
      <c r="C122" s="179"/>
      <c r="D122" s="59"/>
      <c r="E122" s="84">
        <v>1.4999999999999999E-2</v>
      </c>
      <c r="F122" s="59" t="s">
        <v>249</v>
      </c>
      <c r="G122" s="27"/>
      <c r="H122" s="27"/>
      <c r="I122" s="27">
        <v>0</v>
      </c>
      <c r="J122" s="27">
        <f>ROUNDDOWN((I122*E122),-1)</f>
        <v>0</v>
      </c>
      <c r="K122" s="27">
        <f>J122</f>
        <v>0</v>
      </c>
      <c r="L122" s="226"/>
    </row>
    <row r="123" spans="1:12" ht="18" customHeight="1" x14ac:dyDescent="0.15">
      <c r="A123" s="59">
        <v>3</v>
      </c>
      <c r="B123" s="178" t="s">
        <v>97</v>
      </c>
      <c r="C123" s="179"/>
      <c r="D123" s="59"/>
      <c r="E123" s="84">
        <v>0.03</v>
      </c>
      <c r="F123" s="59" t="s">
        <v>249</v>
      </c>
      <c r="G123" s="27"/>
      <c r="H123" s="27"/>
      <c r="I123" s="27">
        <v>0</v>
      </c>
      <c r="J123" s="27">
        <f>ROUNDDOWN((I123*E123),-1)</f>
        <v>0</v>
      </c>
      <c r="K123" s="27">
        <f>J123</f>
        <v>0</v>
      </c>
      <c r="L123" s="226"/>
    </row>
    <row r="124" spans="1:12" ht="18" customHeight="1" x14ac:dyDescent="0.15">
      <c r="A124" s="178" t="s">
        <v>250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179"/>
    </row>
    <row r="125" spans="1:12" ht="18" customHeight="1" x14ac:dyDescent="0.15">
      <c r="A125" s="178" t="s">
        <v>251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179"/>
    </row>
    <row r="126" spans="1:12" ht="18" customHeight="1" x14ac:dyDescent="0.15"/>
    <row r="127" spans="1:12" ht="18" customHeight="1" x14ac:dyDescent="0.15"/>
    <row r="128" spans="1:12" ht="18" customHeight="1" x14ac:dyDescent="0.15">
      <c r="A128" s="158" t="s">
        <v>261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</row>
    <row r="129" spans="1:12" ht="18" customHeight="1" x14ac:dyDescent="0.15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</row>
    <row r="130" spans="1:12" ht="18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8" customHeight="1" x14ac:dyDescent="0.15">
      <c r="A131" s="159" t="str">
        <f>A116</f>
        <v>국립극단 서계동 공연시설물 보수공사</v>
      </c>
      <c r="B131" s="159"/>
      <c r="C131" s="159"/>
      <c r="D131" s="159"/>
      <c r="E131" s="159"/>
      <c r="F131" s="159"/>
      <c r="G131" s="159"/>
      <c r="H131" s="11"/>
      <c r="I131" s="12"/>
      <c r="J131" s="12"/>
      <c r="K131" s="160" t="s">
        <v>49</v>
      </c>
      <c r="L131" s="160"/>
    </row>
    <row r="132" spans="1:12" ht="18" customHeight="1" x14ac:dyDescent="0.15">
      <c r="A132" s="188" t="s">
        <v>55</v>
      </c>
      <c r="B132" s="190" t="s">
        <v>66</v>
      </c>
      <c r="C132" s="191"/>
      <c r="D132" s="194" t="s">
        <v>67</v>
      </c>
      <c r="E132" s="194" t="s">
        <v>58</v>
      </c>
      <c r="F132" s="194" t="s">
        <v>59</v>
      </c>
      <c r="G132" s="196" t="s">
        <v>60</v>
      </c>
      <c r="H132" s="197"/>
      <c r="I132" s="196" t="s">
        <v>61</v>
      </c>
      <c r="J132" s="197"/>
      <c r="K132" s="194" t="s">
        <v>62</v>
      </c>
      <c r="L132" s="194" t="s">
        <v>63</v>
      </c>
    </row>
    <row r="133" spans="1:12" ht="18" customHeight="1" x14ac:dyDescent="0.15">
      <c r="A133" s="189"/>
      <c r="B133" s="192"/>
      <c r="C133" s="193"/>
      <c r="D133" s="195"/>
      <c r="E133" s="195"/>
      <c r="F133" s="195"/>
      <c r="G133" s="98" t="s">
        <v>68</v>
      </c>
      <c r="H133" s="98" t="s">
        <v>69</v>
      </c>
      <c r="I133" s="98" t="s">
        <v>70</v>
      </c>
      <c r="J133" s="98" t="s">
        <v>69</v>
      </c>
      <c r="K133" s="195"/>
      <c r="L133" s="195"/>
    </row>
    <row r="134" spans="1:12" ht="18" customHeight="1" x14ac:dyDescent="0.15">
      <c r="A134" s="18"/>
      <c r="B134" s="200" t="s">
        <v>51</v>
      </c>
      <c r="C134" s="201"/>
      <c r="D134" s="98"/>
      <c r="E134" s="20"/>
      <c r="F134" s="98"/>
      <c r="G134" s="14"/>
      <c r="H134" s="21"/>
      <c r="I134" s="21"/>
      <c r="J134" s="21"/>
      <c r="K134" s="36">
        <f>SUM(K135:K138)</f>
        <v>0</v>
      </c>
      <c r="L134" s="225" t="s">
        <v>258</v>
      </c>
    </row>
    <row r="135" spans="1:12" ht="18" customHeight="1" x14ac:dyDescent="0.15">
      <c r="A135" s="59"/>
      <c r="B135" s="178" t="s">
        <v>257</v>
      </c>
      <c r="C135" s="179"/>
      <c r="D135" s="59"/>
      <c r="E135" s="77"/>
      <c r="F135" s="59"/>
      <c r="G135" s="27"/>
      <c r="H135" s="27"/>
      <c r="I135" s="27"/>
      <c r="J135" s="27"/>
      <c r="K135" s="27"/>
      <c r="L135" s="226"/>
    </row>
    <row r="136" spans="1:12" ht="18" customHeight="1" x14ac:dyDescent="0.15">
      <c r="A136" s="59">
        <v>1</v>
      </c>
      <c r="B136" s="178" t="s">
        <v>243</v>
      </c>
      <c r="C136" s="179"/>
      <c r="D136" s="59"/>
      <c r="E136" s="84">
        <v>8.2000000000000003E-2</v>
      </c>
      <c r="F136" s="59" t="s">
        <v>249</v>
      </c>
      <c r="G136" s="27"/>
      <c r="H136" s="27"/>
      <c r="I136" s="27">
        <v>0</v>
      </c>
      <c r="J136" s="27">
        <f>ROUNDDOWN((I136*E136),-1)</f>
        <v>0</v>
      </c>
      <c r="K136" s="27">
        <f>J136</f>
        <v>0</v>
      </c>
      <c r="L136" s="226"/>
    </row>
    <row r="137" spans="1:12" ht="18" customHeight="1" x14ac:dyDescent="0.15">
      <c r="A137" s="59">
        <v>2</v>
      </c>
      <c r="B137" s="178" t="s">
        <v>99</v>
      </c>
      <c r="C137" s="179"/>
      <c r="D137" s="59"/>
      <c r="E137" s="84">
        <v>8.2000000000000003E-2</v>
      </c>
      <c r="F137" s="59" t="s">
        <v>249</v>
      </c>
      <c r="G137" s="27"/>
      <c r="H137" s="27"/>
      <c r="I137" s="27">
        <v>0</v>
      </c>
      <c r="J137" s="27">
        <f>ROUNDDOWN((I137*E137),-1)</f>
        <v>0</v>
      </c>
      <c r="K137" s="27">
        <f>J137</f>
        <v>0</v>
      </c>
      <c r="L137" s="226"/>
    </row>
    <row r="138" spans="1:12" ht="18" customHeight="1" x14ac:dyDescent="0.15">
      <c r="A138" s="59">
        <v>3</v>
      </c>
      <c r="B138" s="178" t="s">
        <v>259</v>
      </c>
      <c r="C138" s="179"/>
      <c r="D138" s="59"/>
      <c r="E138" s="84">
        <v>0.26</v>
      </c>
      <c r="F138" s="59" t="s">
        <v>260</v>
      </c>
      <c r="G138" s="27">
        <v>0</v>
      </c>
      <c r="H138" s="27">
        <f>ROUNDDOWN((G138*E138),-1)</f>
        <v>0</v>
      </c>
      <c r="I138" s="27"/>
      <c r="J138" s="27"/>
      <c r="K138" s="27">
        <f>H138</f>
        <v>0</v>
      </c>
      <c r="L138" s="226"/>
    </row>
    <row r="139" spans="1:12" ht="18" customHeight="1" x14ac:dyDescent="0.15">
      <c r="A139" s="178" t="s">
        <v>250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179"/>
    </row>
    <row r="140" spans="1:12" ht="18" customHeight="1" x14ac:dyDescent="0.15">
      <c r="A140" s="178" t="s">
        <v>251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179"/>
    </row>
    <row r="141" spans="1:12" ht="18" customHeight="1" x14ac:dyDescent="0.15">
      <c r="A141" s="158" t="s">
        <v>106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</row>
    <row r="142" spans="1:12" ht="18" customHeight="1" x14ac:dyDescent="0.15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</row>
    <row r="143" spans="1:12" ht="18" customHeight="1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8" customHeight="1" x14ac:dyDescent="0.15">
      <c r="A144" s="159" t="str">
        <f>A131</f>
        <v>국립극단 서계동 공연시설물 보수공사</v>
      </c>
      <c r="B144" s="159"/>
      <c r="C144" s="159"/>
      <c r="D144" s="159"/>
      <c r="E144" s="159"/>
      <c r="F144" s="159"/>
      <c r="G144" s="159"/>
      <c r="H144" s="11"/>
      <c r="I144" s="12"/>
      <c r="J144" s="12"/>
      <c r="K144" s="160" t="s">
        <v>49</v>
      </c>
      <c r="L144" s="160"/>
    </row>
    <row r="145" spans="1:12" ht="18" customHeight="1" x14ac:dyDescent="0.15">
      <c r="A145" s="188" t="s">
        <v>55</v>
      </c>
      <c r="B145" s="190" t="s">
        <v>66</v>
      </c>
      <c r="C145" s="191"/>
      <c r="D145" s="194" t="s">
        <v>67</v>
      </c>
      <c r="E145" s="194" t="s">
        <v>58</v>
      </c>
      <c r="F145" s="194" t="s">
        <v>59</v>
      </c>
      <c r="G145" s="196" t="s">
        <v>60</v>
      </c>
      <c r="H145" s="197"/>
      <c r="I145" s="196" t="s">
        <v>61</v>
      </c>
      <c r="J145" s="197"/>
      <c r="K145" s="194" t="s">
        <v>62</v>
      </c>
      <c r="L145" s="194" t="s">
        <v>63</v>
      </c>
    </row>
    <row r="146" spans="1:12" ht="18" customHeight="1" x14ac:dyDescent="0.15">
      <c r="A146" s="189"/>
      <c r="B146" s="192"/>
      <c r="C146" s="193"/>
      <c r="D146" s="195"/>
      <c r="E146" s="195"/>
      <c r="F146" s="195"/>
      <c r="G146" s="98" t="s">
        <v>68</v>
      </c>
      <c r="H146" s="98" t="s">
        <v>69</v>
      </c>
      <c r="I146" s="98" t="s">
        <v>70</v>
      </c>
      <c r="J146" s="98" t="s">
        <v>69</v>
      </c>
      <c r="K146" s="195"/>
      <c r="L146" s="195"/>
    </row>
    <row r="147" spans="1:12" ht="18" customHeight="1" x14ac:dyDescent="0.15">
      <c r="A147" s="18"/>
      <c r="B147" s="200" t="s">
        <v>51</v>
      </c>
      <c r="C147" s="201"/>
      <c r="D147" s="98"/>
      <c r="E147" s="20"/>
      <c r="F147" s="98"/>
      <c r="G147" s="14"/>
      <c r="H147" s="21"/>
      <c r="I147" s="21"/>
      <c r="J147" s="21"/>
      <c r="K147" s="36">
        <f>SUM(K148:K153)</f>
        <v>0</v>
      </c>
      <c r="L147" s="225" t="s">
        <v>114</v>
      </c>
    </row>
    <row r="148" spans="1:12" ht="18" customHeight="1" x14ac:dyDescent="0.15">
      <c r="A148" s="59">
        <v>1</v>
      </c>
      <c r="B148" s="178" t="s">
        <v>107</v>
      </c>
      <c r="C148" s="179"/>
      <c r="D148" s="59" t="s">
        <v>111</v>
      </c>
      <c r="E148" s="77">
        <v>0.08</v>
      </c>
      <c r="F148" s="59" t="s">
        <v>100</v>
      </c>
      <c r="G148" s="27">
        <v>0</v>
      </c>
      <c r="H148" s="27">
        <f>ROUNDDOWN((G148*E148),-1)</f>
        <v>0</v>
      </c>
      <c r="I148" s="27"/>
      <c r="J148" s="27"/>
      <c r="K148" s="27">
        <f>H148</f>
        <v>0</v>
      </c>
      <c r="L148" s="226"/>
    </row>
    <row r="149" spans="1:12" ht="18" customHeight="1" x14ac:dyDescent="0.15">
      <c r="A149" s="59">
        <v>2</v>
      </c>
      <c r="B149" s="178" t="s">
        <v>108</v>
      </c>
      <c r="C149" s="179"/>
      <c r="D149" s="59"/>
      <c r="E149" s="77">
        <v>4.0000000000000001E-3</v>
      </c>
      <c r="F149" s="59" t="s">
        <v>100</v>
      </c>
      <c r="G149" s="27">
        <v>0</v>
      </c>
      <c r="H149" s="27">
        <f t="shared" ref="H149" si="12">ROUNDDOWN((G149*E149),-1)</f>
        <v>0</v>
      </c>
      <c r="I149" s="27"/>
      <c r="J149" s="27"/>
      <c r="K149" s="27">
        <f>H149</f>
        <v>0</v>
      </c>
      <c r="L149" s="226"/>
    </row>
    <row r="150" spans="1:12" ht="18" customHeight="1" x14ac:dyDescent="0.15">
      <c r="A150" s="59">
        <v>3</v>
      </c>
      <c r="B150" s="178" t="s">
        <v>109</v>
      </c>
      <c r="C150" s="179"/>
      <c r="D150" s="59" t="s">
        <v>112</v>
      </c>
      <c r="E150" s="25">
        <v>3</v>
      </c>
      <c r="F150" s="59" t="s">
        <v>105</v>
      </c>
      <c r="G150" s="27">
        <v>0</v>
      </c>
      <c r="H150" s="27">
        <f>ROUNDDOWN((G150*E150)/100,-1)</f>
        <v>0</v>
      </c>
      <c r="I150" s="27"/>
      <c r="J150" s="27"/>
      <c r="K150" s="27">
        <f>H150</f>
        <v>0</v>
      </c>
      <c r="L150" s="226"/>
    </row>
    <row r="151" spans="1:12" ht="18" customHeight="1" x14ac:dyDescent="0.15">
      <c r="A151" s="59">
        <v>4</v>
      </c>
      <c r="B151" s="178" t="s">
        <v>110</v>
      </c>
      <c r="C151" s="179"/>
      <c r="D151" s="59"/>
      <c r="E151" s="77">
        <v>1.4999999999999999E-2</v>
      </c>
      <c r="F151" s="59" t="s">
        <v>101</v>
      </c>
      <c r="G151" s="27"/>
      <c r="H151" s="27"/>
      <c r="I151" s="27">
        <v>0</v>
      </c>
      <c r="J151" s="27">
        <f>ROUNDDOWN((I151*E151),-1)</f>
        <v>0</v>
      </c>
      <c r="K151" s="27">
        <f>J151</f>
        <v>0</v>
      </c>
      <c r="L151" s="226"/>
    </row>
    <row r="152" spans="1:12" ht="18" customHeight="1" x14ac:dyDescent="0.15">
      <c r="A152" s="59">
        <v>5</v>
      </c>
      <c r="B152" s="178" t="s">
        <v>97</v>
      </c>
      <c r="C152" s="179"/>
      <c r="D152" s="59"/>
      <c r="E152" s="77">
        <v>3.0000000000000001E-3</v>
      </c>
      <c r="F152" s="59" t="s">
        <v>101</v>
      </c>
      <c r="G152" s="27"/>
      <c r="H152" s="27"/>
      <c r="I152" s="27">
        <v>0</v>
      </c>
      <c r="J152" s="27">
        <f>ROUNDDOWN((I152*E152),-1)</f>
        <v>0</v>
      </c>
      <c r="K152" s="27">
        <f>J152</f>
        <v>0</v>
      </c>
      <c r="L152" s="226"/>
    </row>
    <row r="153" spans="1:12" ht="18" customHeight="1" x14ac:dyDescent="0.15">
      <c r="A153" s="59">
        <v>6</v>
      </c>
      <c r="B153" s="178" t="s">
        <v>126</v>
      </c>
      <c r="C153" s="179"/>
      <c r="D153" s="59" t="s">
        <v>127</v>
      </c>
      <c r="E153" s="25">
        <v>20</v>
      </c>
      <c r="F153" s="59" t="s">
        <v>105</v>
      </c>
      <c r="G153" s="27"/>
      <c r="H153" s="27"/>
      <c r="I153" s="27"/>
      <c r="J153" s="27">
        <f>ROUNDDOWN(((J152+J151+H148+H149+H150)*E153)/100,-1)</f>
        <v>0</v>
      </c>
      <c r="K153" s="27">
        <f>J153</f>
        <v>0</v>
      </c>
      <c r="L153" s="227"/>
    </row>
    <row r="154" spans="1:12" ht="18" customHeight="1" x14ac:dyDescent="0.15">
      <c r="A154" s="178" t="s">
        <v>113</v>
      </c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179"/>
    </row>
    <row r="155" spans="1:12" ht="18" customHeight="1" x14ac:dyDescent="0.15">
      <c r="A155" s="178" t="s">
        <v>267</v>
      </c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179"/>
    </row>
    <row r="156" spans="1:12" ht="18" customHeight="1" x14ac:dyDescent="0.15">
      <c r="A156" s="178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179"/>
    </row>
    <row r="157" spans="1:12" ht="18" customHeight="1" x14ac:dyDescent="0.15">
      <c r="A157" s="178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179"/>
    </row>
    <row r="158" spans="1:12" ht="18" customHeight="1" x14ac:dyDescent="0.15">
      <c r="A158" s="178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179"/>
    </row>
    <row r="159" spans="1:12" ht="18" customHeight="1" x14ac:dyDescent="0.15">
      <c r="A159" s="178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179"/>
    </row>
    <row r="160" spans="1:12" ht="18" customHeight="1" x14ac:dyDescent="0.15">
      <c r="A160" s="178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179"/>
    </row>
    <row r="161" spans="1:12" ht="18" customHeight="1" x14ac:dyDescent="0.15">
      <c r="A161" s="178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179"/>
    </row>
    <row r="162" spans="1:12" ht="18" customHeight="1" x14ac:dyDescent="0.15">
      <c r="A162" s="178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179"/>
    </row>
    <row r="163" spans="1:12" ht="18" customHeight="1" x14ac:dyDescent="0.15">
      <c r="A163" s="178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179"/>
    </row>
    <row r="164" spans="1:12" ht="18" customHeight="1" x14ac:dyDescent="0.15">
      <c r="A164" s="178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179"/>
    </row>
    <row r="165" spans="1:12" ht="18" customHeight="1" x14ac:dyDescent="0.15">
      <c r="A165" s="178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179"/>
    </row>
    <row r="166" spans="1:12" ht="18" customHeight="1" x14ac:dyDescent="0.15">
      <c r="A166" s="178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179"/>
    </row>
    <row r="167" spans="1:12" ht="18" customHeight="1" x14ac:dyDescent="0.15">
      <c r="A167" s="178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179"/>
    </row>
    <row r="168" spans="1:12" ht="18" customHeight="1" x14ac:dyDescent="0.15">
      <c r="A168" s="178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179"/>
    </row>
    <row r="169" spans="1:12" ht="18" customHeight="1" x14ac:dyDescent="0.15">
      <c r="A169" s="158" t="s">
        <v>262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</row>
    <row r="170" spans="1:12" ht="18" customHeight="1" x14ac:dyDescent="0.1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</row>
    <row r="171" spans="1:12" ht="18" customHeight="1" x14ac:dyDescent="0.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8" customHeight="1" x14ac:dyDescent="0.15">
      <c r="A172" s="159" t="str">
        <f>A144</f>
        <v>국립극단 서계동 공연시설물 보수공사</v>
      </c>
      <c r="B172" s="159"/>
      <c r="C172" s="159"/>
      <c r="D172" s="159"/>
      <c r="E172" s="159"/>
      <c r="F172" s="159"/>
      <c r="G172" s="159"/>
      <c r="H172" s="11"/>
      <c r="I172" s="12"/>
      <c r="J172" s="12"/>
      <c r="K172" s="160" t="s">
        <v>49</v>
      </c>
      <c r="L172" s="160"/>
    </row>
    <row r="173" spans="1:12" ht="18" customHeight="1" x14ac:dyDescent="0.15">
      <c r="A173" s="188" t="s">
        <v>55</v>
      </c>
      <c r="B173" s="190" t="s">
        <v>66</v>
      </c>
      <c r="C173" s="191"/>
      <c r="D173" s="194" t="s">
        <v>67</v>
      </c>
      <c r="E173" s="194" t="s">
        <v>58</v>
      </c>
      <c r="F173" s="194" t="s">
        <v>59</v>
      </c>
      <c r="G173" s="196" t="s">
        <v>60</v>
      </c>
      <c r="H173" s="197"/>
      <c r="I173" s="196" t="s">
        <v>61</v>
      </c>
      <c r="J173" s="197"/>
      <c r="K173" s="194" t="s">
        <v>62</v>
      </c>
      <c r="L173" s="194" t="s">
        <v>63</v>
      </c>
    </row>
    <row r="174" spans="1:12" ht="18" customHeight="1" x14ac:dyDescent="0.15">
      <c r="A174" s="189"/>
      <c r="B174" s="192"/>
      <c r="C174" s="193"/>
      <c r="D174" s="195"/>
      <c r="E174" s="195"/>
      <c r="F174" s="195"/>
      <c r="G174" s="98" t="s">
        <v>68</v>
      </c>
      <c r="H174" s="98" t="s">
        <v>69</v>
      </c>
      <c r="I174" s="98" t="s">
        <v>70</v>
      </c>
      <c r="J174" s="98" t="s">
        <v>69</v>
      </c>
      <c r="K174" s="195"/>
      <c r="L174" s="195"/>
    </row>
    <row r="175" spans="1:12" ht="18" customHeight="1" x14ac:dyDescent="0.15">
      <c r="A175" s="18"/>
      <c r="B175" s="200" t="s">
        <v>51</v>
      </c>
      <c r="C175" s="201"/>
      <c r="D175" s="98"/>
      <c r="E175" s="20"/>
      <c r="F175" s="98"/>
      <c r="G175" s="14"/>
      <c r="H175" s="21"/>
      <c r="I175" s="21"/>
      <c r="J175" s="21"/>
      <c r="K175" s="36">
        <f>SUM(K176:K180)</f>
        <v>0</v>
      </c>
      <c r="L175" s="225" t="s">
        <v>265</v>
      </c>
    </row>
    <row r="176" spans="1:12" ht="18" customHeight="1" x14ac:dyDescent="0.15">
      <c r="A176" s="59">
        <v>1</v>
      </c>
      <c r="B176" s="178" t="s">
        <v>263</v>
      </c>
      <c r="C176" s="179"/>
      <c r="D176" s="59" t="s">
        <v>264</v>
      </c>
      <c r="E176" s="77">
        <v>9.8000000000000004E-2</v>
      </c>
      <c r="F176" s="59" t="s">
        <v>100</v>
      </c>
      <c r="G176" s="27">
        <v>0</v>
      </c>
      <c r="H176" s="27">
        <f>ROUNDDOWN((G176*E176),-1)</f>
        <v>0</v>
      </c>
      <c r="I176" s="27"/>
      <c r="J176" s="27"/>
      <c r="K176" s="27">
        <f>H176</f>
        <v>0</v>
      </c>
      <c r="L176" s="226"/>
    </row>
    <row r="177" spans="1:12" ht="18" customHeight="1" x14ac:dyDescent="0.15">
      <c r="A177" s="59">
        <v>3</v>
      </c>
      <c r="B177" s="178" t="s">
        <v>109</v>
      </c>
      <c r="C177" s="179"/>
      <c r="D177" s="59" t="s">
        <v>112</v>
      </c>
      <c r="E177" s="25">
        <v>3</v>
      </c>
      <c r="F177" s="59" t="s">
        <v>105</v>
      </c>
      <c r="G177" s="27">
        <f>ROUNDDOWN(((G176)*6/100),-1)</f>
        <v>0</v>
      </c>
      <c r="H177" s="27">
        <f>ROUNDDOWN((G177*E177),-1)</f>
        <v>0</v>
      </c>
      <c r="I177" s="27"/>
      <c r="J177" s="27"/>
      <c r="K177" s="27">
        <f>H177</f>
        <v>0</v>
      </c>
      <c r="L177" s="226"/>
    </row>
    <row r="178" spans="1:12" ht="18" customHeight="1" x14ac:dyDescent="0.15">
      <c r="A178" s="59">
        <v>4</v>
      </c>
      <c r="B178" s="178" t="s">
        <v>110</v>
      </c>
      <c r="C178" s="179"/>
      <c r="D178" s="59"/>
      <c r="E178" s="77">
        <v>1.2E-2</v>
      </c>
      <c r="F178" s="59" t="s">
        <v>101</v>
      </c>
      <c r="G178" s="27"/>
      <c r="H178" s="27"/>
      <c r="I178" s="27">
        <v>0</v>
      </c>
      <c r="J178" s="27">
        <f>ROUNDDOWN((I178*E178),-1)</f>
        <v>0</v>
      </c>
      <c r="K178" s="27">
        <f>J178</f>
        <v>0</v>
      </c>
      <c r="L178" s="226"/>
    </row>
    <row r="179" spans="1:12" ht="18" customHeight="1" x14ac:dyDescent="0.15">
      <c r="A179" s="59">
        <v>5</v>
      </c>
      <c r="B179" s="178" t="s">
        <v>97</v>
      </c>
      <c r="C179" s="179"/>
      <c r="D179" s="59"/>
      <c r="E179" s="77">
        <v>2E-3</v>
      </c>
      <c r="F179" s="59" t="s">
        <v>101</v>
      </c>
      <c r="G179" s="27"/>
      <c r="H179" s="27"/>
      <c r="I179" s="27">
        <v>0</v>
      </c>
      <c r="J179" s="27">
        <f>ROUNDDOWN((I179*E179),-1)</f>
        <v>0</v>
      </c>
      <c r="K179" s="27">
        <f>J179</f>
        <v>0</v>
      </c>
      <c r="L179" s="226"/>
    </row>
    <row r="180" spans="1:12" ht="18" customHeight="1" x14ac:dyDescent="0.15">
      <c r="A180" s="59">
        <v>6</v>
      </c>
      <c r="B180" s="178" t="s">
        <v>126</v>
      </c>
      <c r="C180" s="179"/>
      <c r="D180" s="59" t="s">
        <v>127</v>
      </c>
      <c r="E180" s="25">
        <v>20</v>
      </c>
      <c r="F180" s="59" t="s">
        <v>105</v>
      </c>
      <c r="G180" s="27"/>
      <c r="H180" s="27"/>
      <c r="I180" s="27"/>
      <c r="J180" s="27">
        <f>ROUNDDOWN(((J179+J178+H176+H177)*E180)/100,-1)</f>
        <v>0</v>
      </c>
      <c r="K180" s="27">
        <f>J180</f>
        <v>0</v>
      </c>
      <c r="L180" s="227"/>
    </row>
    <row r="181" spans="1:12" ht="18" customHeight="1" x14ac:dyDescent="0.15">
      <c r="A181" s="178" t="s">
        <v>266</v>
      </c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179"/>
    </row>
    <row r="182" spans="1:12" ht="18" customHeight="1" x14ac:dyDescent="0.15">
      <c r="A182" s="178" t="s">
        <v>326</v>
      </c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179"/>
    </row>
    <row r="183" spans="1:12" ht="18" customHeight="1" x14ac:dyDescent="0.15">
      <c r="A183" s="178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179"/>
    </row>
    <row r="184" spans="1:12" ht="18" customHeight="1" x14ac:dyDescent="0.15">
      <c r="A184" s="158" t="s">
        <v>289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</row>
    <row r="185" spans="1:12" ht="18" customHeight="1" x14ac:dyDescent="0.15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</row>
    <row r="186" spans="1:12" ht="18" customHeight="1" x14ac:dyDescent="0.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8" customHeight="1" x14ac:dyDescent="0.15">
      <c r="A187" s="159" t="str">
        <f>A172</f>
        <v>국립극단 서계동 공연시설물 보수공사</v>
      </c>
      <c r="B187" s="159"/>
      <c r="C187" s="159"/>
      <c r="D187" s="159"/>
      <c r="E187" s="159"/>
      <c r="F187" s="159"/>
      <c r="G187" s="159"/>
      <c r="H187" s="11"/>
      <c r="I187" s="12"/>
      <c r="J187" s="12"/>
      <c r="K187" s="160" t="s">
        <v>49</v>
      </c>
      <c r="L187" s="160"/>
    </row>
    <row r="188" spans="1:12" ht="18" customHeight="1" x14ac:dyDescent="0.15">
      <c r="A188" s="188" t="s">
        <v>55</v>
      </c>
      <c r="B188" s="190" t="s">
        <v>66</v>
      </c>
      <c r="C188" s="191"/>
      <c r="D188" s="194" t="s">
        <v>67</v>
      </c>
      <c r="E188" s="194" t="s">
        <v>58</v>
      </c>
      <c r="F188" s="194" t="s">
        <v>59</v>
      </c>
      <c r="G188" s="196" t="s">
        <v>60</v>
      </c>
      <c r="H188" s="197"/>
      <c r="I188" s="196" t="s">
        <v>61</v>
      </c>
      <c r="J188" s="197"/>
      <c r="K188" s="194" t="s">
        <v>62</v>
      </c>
      <c r="L188" s="194" t="s">
        <v>63</v>
      </c>
    </row>
    <row r="189" spans="1:12" ht="18" customHeight="1" x14ac:dyDescent="0.15">
      <c r="A189" s="189"/>
      <c r="B189" s="192"/>
      <c r="C189" s="193"/>
      <c r="D189" s="195"/>
      <c r="E189" s="195"/>
      <c r="F189" s="195"/>
      <c r="G189" s="106" t="s">
        <v>68</v>
      </c>
      <c r="H189" s="106" t="s">
        <v>69</v>
      </c>
      <c r="I189" s="106" t="s">
        <v>70</v>
      </c>
      <c r="J189" s="106" t="s">
        <v>69</v>
      </c>
      <c r="K189" s="195"/>
      <c r="L189" s="195"/>
    </row>
    <row r="190" spans="1:12" ht="18" customHeight="1" x14ac:dyDescent="0.15">
      <c r="A190" s="18"/>
      <c r="B190" s="200" t="s">
        <v>51</v>
      </c>
      <c r="C190" s="201"/>
      <c r="D190" s="106"/>
      <c r="E190" s="20"/>
      <c r="F190" s="106"/>
      <c r="G190" s="14"/>
      <c r="H190" s="21"/>
      <c r="I190" s="21"/>
      <c r="J190" s="21"/>
      <c r="K190" s="36">
        <f>SUM(K191:K195)</f>
        <v>0</v>
      </c>
      <c r="L190" s="225" t="s">
        <v>284</v>
      </c>
    </row>
    <row r="191" spans="1:12" ht="18" customHeight="1" x14ac:dyDescent="0.15">
      <c r="A191" s="59">
        <v>1</v>
      </c>
      <c r="B191" s="178" t="s">
        <v>274</v>
      </c>
      <c r="C191" s="179"/>
      <c r="D191" s="59" t="s">
        <v>290</v>
      </c>
      <c r="E191" s="86">
        <v>7.0000000000000007E-2</v>
      </c>
      <c r="F191" s="59" t="s">
        <v>277</v>
      </c>
      <c r="G191" s="27"/>
      <c r="H191" s="27"/>
      <c r="I191" s="27">
        <v>0</v>
      </c>
      <c r="J191" s="27">
        <f>ROUNDDOWN((I191*E191),-1)</f>
        <v>0</v>
      </c>
      <c r="K191" s="27">
        <f>J191</f>
        <v>0</v>
      </c>
      <c r="L191" s="226"/>
    </row>
    <row r="192" spans="1:12" ht="18" customHeight="1" x14ac:dyDescent="0.15">
      <c r="A192" s="178" t="s">
        <v>283</v>
      </c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179"/>
    </row>
    <row r="193" spans="1:12" ht="18" customHeight="1" x14ac:dyDescent="0.15">
      <c r="A193" s="178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179"/>
    </row>
    <row r="194" spans="1:12" ht="18" customHeight="1" x14ac:dyDescent="0.15">
      <c r="A194" s="178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179"/>
    </row>
    <row r="195" spans="1:12" ht="18" customHeight="1" x14ac:dyDescent="0.15">
      <c r="A195" s="178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179"/>
    </row>
    <row r="196" spans="1:12" ht="18" customHeight="1" x14ac:dyDescent="0.15">
      <c r="A196" s="178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179"/>
    </row>
    <row r="197" spans="1:12" ht="18" customHeight="1" x14ac:dyDescent="0.15">
      <c r="A197" s="158" t="s">
        <v>279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</row>
    <row r="198" spans="1:12" ht="18" customHeight="1" x14ac:dyDescent="0.15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</row>
    <row r="199" spans="1:12" ht="18" customHeight="1" x14ac:dyDescent="0.1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1:12" ht="18" customHeight="1" x14ac:dyDescent="0.15">
      <c r="A200" s="159" t="str">
        <f>A172</f>
        <v>국립극단 서계동 공연시설물 보수공사</v>
      </c>
      <c r="B200" s="159"/>
      <c r="C200" s="159"/>
      <c r="D200" s="159"/>
      <c r="E200" s="159"/>
      <c r="F200" s="159"/>
      <c r="G200" s="159"/>
      <c r="H200" s="11"/>
      <c r="I200" s="12"/>
      <c r="J200" s="12"/>
      <c r="K200" s="160" t="s">
        <v>49</v>
      </c>
      <c r="L200" s="160"/>
    </row>
    <row r="201" spans="1:12" ht="18" customHeight="1" x14ac:dyDescent="0.15">
      <c r="A201" s="188" t="s">
        <v>55</v>
      </c>
      <c r="B201" s="190" t="s">
        <v>66</v>
      </c>
      <c r="C201" s="191"/>
      <c r="D201" s="194" t="s">
        <v>67</v>
      </c>
      <c r="E201" s="194" t="s">
        <v>58</v>
      </c>
      <c r="F201" s="194" t="s">
        <v>59</v>
      </c>
      <c r="G201" s="196" t="s">
        <v>60</v>
      </c>
      <c r="H201" s="197"/>
      <c r="I201" s="196" t="s">
        <v>61</v>
      </c>
      <c r="J201" s="197"/>
      <c r="K201" s="194" t="s">
        <v>62</v>
      </c>
      <c r="L201" s="194" t="s">
        <v>63</v>
      </c>
    </row>
    <row r="202" spans="1:12" ht="18" customHeight="1" x14ac:dyDescent="0.15">
      <c r="A202" s="189"/>
      <c r="B202" s="192"/>
      <c r="C202" s="193"/>
      <c r="D202" s="195"/>
      <c r="E202" s="195"/>
      <c r="F202" s="195"/>
      <c r="G202" s="98" t="s">
        <v>68</v>
      </c>
      <c r="H202" s="98" t="s">
        <v>69</v>
      </c>
      <c r="I202" s="98" t="s">
        <v>70</v>
      </c>
      <c r="J202" s="98" t="s">
        <v>69</v>
      </c>
      <c r="K202" s="195"/>
      <c r="L202" s="195"/>
    </row>
    <row r="203" spans="1:12" ht="18" customHeight="1" x14ac:dyDescent="0.15">
      <c r="A203" s="18"/>
      <c r="B203" s="200" t="s">
        <v>51</v>
      </c>
      <c r="C203" s="201"/>
      <c r="D203" s="98"/>
      <c r="E203" s="20"/>
      <c r="F203" s="98"/>
      <c r="G203" s="14"/>
      <c r="H203" s="21"/>
      <c r="I203" s="21"/>
      <c r="J203" s="21"/>
      <c r="K203" s="36">
        <f>SUM(K204:K206)</f>
        <v>0</v>
      </c>
      <c r="L203" s="225" t="s">
        <v>285</v>
      </c>
    </row>
    <row r="204" spans="1:12" ht="18" customHeight="1" x14ac:dyDescent="0.15">
      <c r="A204" s="59">
        <v>1</v>
      </c>
      <c r="B204" s="178" t="s">
        <v>96</v>
      </c>
      <c r="C204" s="179"/>
      <c r="D204" s="59"/>
      <c r="E204" s="86">
        <v>0.05</v>
      </c>
      <c r="F204" s="59" t="s">
        <v>277</v>
      </c>
      <c r="G204" s="27"/>
      <c r="H204" s="27"/>
      <c r="I204" s="27">
        <v>0</v>
      </c>
      <c r="J204" s="27">
        <f>ROUNDDOWN((I204*E204),-1)</f>
        <v>0</v>
      </c>
      <c r="K204" s="27">
        <f>J204</f>
        <v>0</v>
      </c>
      <c r="L204" s="226"/>
    </row>
    <row r="205" spans="1:12" ht="18" customHeight="1" x14ac:dyDescent="0.15">
      <c r="A205" s="59">
        <v>2</v>
      </c>
      <c r="B205" s="178" t="s">
        <v>274</v>
      </c>
      <c r="C205" s="179"/>
      <c r="D205" s="59"/>
      <c r="E205" s="86">
        <v>0.02</v>
      </c>
      <c r="F205" s="59" t="s">
        <v>277</v>
      </c>
      <c r="G205" s="27"/>
      <c r="H205" s="27"/>
      <c r="I205" s="27">
        <v>0</v>
      </c>
      <c r="J205" s="27">
        <f>ROUNDDOWN((I205*E205),-1)</f>
        <v>0</v>
      </c>
      <c r="K205" s="27">
        <f>J205</f>
        <v>0</v>
      </c>
      <c r="L205" s="226"/>
    </row>
    <row r="206" spans="1:12" ht="18" customHeight="1" x14ac:dyDescent="0.15">
      <c r="A206" s="59">
        <v>3</v>
      </c>
      <c r="B206" s="178" t="s">
        <v>103</v>
      </c>
      <c r="C206" s="179"/>
      <c r="D206" s="59" t="s">
        <v>275</v>
      </c>
      <c r="E206" s="114">
        <v>2</v>
      </c>
      <c r="F206" s="59" t="s">
        <v>276</v>
      </c>
      <c r="G206" s="27">
        <v>0</v>
      </c>
      <c r="H206" s="27">
        <f>G206</f>
        <v>0</v>
      </c>
      <c r="I206" s="27"/>
      <c r="J206" s="27"/>
      <c r="K206" s="27">
        <f>H206</f>
        <v>0</v>
      </c>
      <c r="L206" s="227"/>
    </row>
    <row r="207" spans="1:12" ht="18" customHeight="1" x14ac:dyDescent="0.15">
      <c r="A207" s="178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179"/>
    </row>
    <row r="208" spans="1:12" ht="18" customHeight="1" x14ac:dyDescent="0.15">
      <c r="A208" s="178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179"/>
    </row>
    <row r="209" spans="1:12" ht="18" customHeight="1" x14ac:dyDescent="0.15">
      <c r="A209" s="178" t="s">
        <v>272</v>
      </c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179"/>
    </row>
    <row r="210" spans="1:12" ht="18" customHeight="1" x14ac:dyDescent="0.15">
      <c r="A210" s="158" t="s">
        <v>280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</row>
    <row r="211" spans="1:12" ht="18" customHeight="1" x14ac:dyDescent="0.15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</row>
    <row r="212" spans="1:12" ht="18" customHeight="1" x14ac:dyDescent="0.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8" customHeight="1" x14ac:dyDescent="0.15">
      <c r="A213" s="159" t="str">
        <f>A200</f>
        <v>국립극단 서계동 공연시설물 보수공사</v>
      </c>
      <c r="B213" s="159"/>
      <c r="C213" s="159"/>
      <c r="D213" s="159"/>
      <c r="E213" s="159"/>
      <c r="F213" s="159"/>
      <c r="G213" s="159"/>
      <c r="H213" s="11"/>
      <c r="I213" s="12"/>
      <c r="J213" s="12"/>
      <c r="K213" s="160" t="s">
        <v>49</v>
      </c>
      <c r="L213" s="160"/>
    </row>
    <row r="214" spans="1:12" ht="18" customHeight="1" x14ac:dyDescent="0.15">
      <c r="A214" s="188" t="s">
        <v>55</v>
      </c>
      <c r="B214" s="190" t="s">
        <v>66</v>
      </c>
      <c r="C214" s="191"/>
      <c r="D214" s="194" t="s">
        <v>67</v>
      </c>
      <c r="E214" s="194" t="s">
        <v>58</v>
      </c>
      <c r="F214" s="194" t="s">
        <v>59</v>
      </c>
      <c r="G214" s="196" t="s">
        <v>60</v>
      </c>
      <c r="H214" s="197"/>
      <c r="I214" s="196" t="s">
        <v>61</v>
      </c>
      <c r="J214" s="197"/>
      <c r="K214" s="194" t="s">
        <v>62</v>
      </c>
      <c r="L214" s="194" t="s">
        <v>63</v>
      </c>
    </row>
    <row r="215" spans="1:12" ht="18" customHeight="1" x14ac:dyDescent="0.15">
      <c r="A215" s="189"/>
      <c r="B215" s="192"/>
      <c r="C215" s="193"/>
      <c r="D215" s="195"/>
      <c r="E215" s="195"/>
      <c r="F215" s="195"/>
      <c r="G215" s="106" t="s">
        <v>68</v>
      </c>
      <c r="H215" s="106" t="s">
        <v>69</v>
      </c>
      <c r="I215" s="106" t="s">
        <v>70</v>
      </c>
      <c r="J215" s="106" t="s">
        <v>69</v>
      </c>
      <c r="K215" s="195"/>
      <c r="L215" s="195"/>
    </row>
    <row r="216" spans="1:12" ht="18" customHeight="1" x14ac:dyDescent="0.15">
      <c r="A216" s="18"/>
      <c r="B216" s="200" t="s">
        <v>51</v>
      </c>
      <c r="C216" s="201"/>
      <c r="D216" s="106"/>
      <c r="E216" s="20"/>
      <c r="F216" s="106"/>
      <c r="G216" s="14"/>
      <c r="H216" s="21"/>
      <c r="I216" s="21"/>
      <c r="J216" s="21"/>
      <c r="K216" s="36">
        <f>SUM(K217:K221)</f>
        <v>0</v>
      </c>
      <c r="L216" s="225" t="s">
        <v>282</v>
      </c>
    </row>
    <row r="217" spans="1:12" ht="18" customHeight="1" x14ac:dyDescent="0.15">
      <c r="A217" s="59">
        <v>1</v>
      </c>
      <c r="B217" s="178" t="s">
        <v>287</v>
      </c>
      <c r="C217" s="179"/>
      <c r="D217" s="59"/>
      <c r="E217" s="109">
        <v>1</v>
      </c>
      <c r="F217" s="113" t="s">
        <v>281</v>
      </c>
      <c r="G217" s="27">
        <v>0</v>
      </c>
      <c r="H217" s="27">
        <f>ROUNDDOWN(((G217*E217)/2),-1)</f>
        <v>0</v>
      </c>
      <c r="I217" s="27"/>
      <c r="J217" s="27"/>
      <c r="K217" s="27">
        <f>H217</f>
        <v>0</v>
      </c>
      <c r="L217" s="226"/>
    </row>
    <row r="218" spans="1:12" ht="18" customHeight="1" x14ac:dyDescent="0.15">
      <c r="A218" s="59">
        <v>2</v>
      </c>
      <c r="B218" s="178" t="s">
        <v>274</v>
      </c>
      <c r="C218" s="179"/>
      <c r="D218" s="59"/>
      <c r="E218" s="86">
        <v>0.03</v>
      </c>
      <c r="F218" s="59" t="s">
        <v>277</v>
      </c>
      <c r="G218" s="27"/>
      <c r="H218" s="27"/>
      <c r="I218" s="27">
        <v>0</v>
      </c>
      <c r="J218" s="27">
        <f>ROUNDDOWN((I218*E218),-1)</f>
        <v>0</v>
      </c>
      <c r="K218" s="27">
        <f>J218</f>
        <v>0</v>
      </c>
      <c r="L218" s="226"/>
    </row>
    <row r="219" spans="1:12" ht="18" customHeight="1" x14ac:dyDescent="0.15">
      <c r="A219" s="59">
        <v>3</v>
      </c>
      <c r="B219" s="178" t="s">
        <v>253</v>
      </c>
      <c r="C219" s="179"/>
      <c r="D219" s="59"/>
      <c r="E219" s="115">
        <v>0.03</v>
      </c>
      <c r="F219" s="59" t="s">
        <v>277</v>
      </c>
      <c r="G219" s="27"/>
      <c r="H219" s="27"/>
      <c r="I219" s="27">
        <v>0</v>
      </c>
      <c r="J219" s="27">
        <f>ROUNDDOWN((I219*E219),-1)</f>
        <v>0</v>
      </c>
      <c r="K219" s="27">
        <f>J219</f>
        <v>0</v>
      </c>
      <c r="L219" s="226"/>
    </row>
    <row r="220" spans="1:12" ht="18" customHeight="1" x14ac:dyDescent="0.15">
      <c r="A220" s="178" t="s">
        <v>286</v>
      </c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179"/>
    </row>
    <row r="221" spans="1:12" ht="18" customHeight="1" x14ac:dyDescent="0.15">
      <c r="A221" s="178" t="s">
        <v>324</v>
      </c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179"/>
    </row>
    <row r="222" spans="1:12" ht="18" customHeight="1" x14ac:dyDescent="0.15">
      <c r="A222" s="178" t="s">
        <v>325</v>
      </c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179"/>
    </row>
    <row r="223" spans="1:12" ht="18" customHeight="1" x14ac:dyDescent="0.15">
      <c r="A223" s="178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179"/>
    </row>
    <row r="224" spans="1:12" ht="18" customHeight="1" x14ac:dyDescent="0.15">
      <c r="A224" s="178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179"/>
    </row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</sheetData>
  <mergeCells count="304">
    <mergeCell ref="G214:H214"/>
    <mergeCell ref="I214:J214"/>
    <mergeCell ref="K214:K215"/>
    <mergeCell ref="L214:L215"/>
    <mergeCell ref="L216:L219"/>
    <mergeCell ref="B218:C218"/>
    <mergeCell ref="B219:C219"/>
    <mergeCell ref="A1:L2"/>
    <mergeCell ref="A4:G4"/>
    <mergeCell ref="K4:L4"/>
    <mergeCell ref="A5:A6"/>
    <mergeCell ref="B5:C6"/>
    <mergeCell ref="D5:D6"/>
    <mergeCell ref="E5:E6"/>
    <mergeCell ref="F5:F6"/>
    <mergeCell ref="G5:H5"/>
    <mergeCell ref="I5:J5"/>
    <mergeCell ref="B15:C15"/>
    <mergeCell ref="K5:K6"/>
    <mergeCell ref="L5:L6"/>
    <mergeCell ref="B7:C7"/>
    <mergeCell ref="B8:C8"/>
    <mergeCell ref="B9:C9"/>
    <mergeCell ref="B10:C10"/>
    <mergeCell ref="L7:L16"/>
    <mergeCell ref="B12:C12"/>
    <mergeCell ref="B13:C13"/>
    <mergeCell ref="B14:C14"/>
    <mergeCell ref="B16:C16"/>
    <mergeCell ref="B11:C11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G61:H61"/>
    <mergeCell ref="I61:J61"/>
    <mergeCell ref="K61:K62"/>
    <mergeCell ref="L61:L62"/>
    <mergeCell ref="B38:C38"/>
    <mergeCell ref="B39:C39"/>
    <mergeCell ref="B40:C40"/>
    <mergeCell ref="B41:C41"/>
    <mergeCell ref="B42:C42"/>
    <mergeCell ref="B43:C43"/>
    <mergeCell ref="B44:C44"/>
    <mergeCell ref="A54:L54"/>
    <mergeCell ref="A56:L56"/>
    <mergeCell ref="A55:L55"/>
    <mergeCell ref="A27:L27"/>
    <mergeCell ref="A28:L28"/>
    <mergeCell ref="A53:L53"/>
    <mergeCell ref="B35:C35"/>
    <mergeCell ref="A50:L50"/>
    <mergeCell ref="A51:L51"/>
    <mergeCell ref="B63:C63"/>
    <mergeCell ref="L63:L67"/>
    <mergeCell ref="B64:C64"/>
    <mergeCell ref="B65:C65"/>
    <mergeCell ref="B66:C66"/>
    <mergeCell ref="B67:C67"/>
    <mergeCell ref="A57:L58"/>
    <mergeCell ref="A60:G60"/>
    <mergeCell ref="K60:L60"/>
    <mergeCell ref="A61:A62"/>
    <mergeCell ref="B61:C62"/>
    <mergeCell ref="D61:D62"/>
    <mergeCell ref="E61:E62"/>
    <mergeCell ref="A52:L52"/>
    <mergeCell ref="F61:F62"/>
    <mergeCell ref="A75:L75"/>
    <mergeCell ref="B68:C68"/>
    <mergeCell ref="A69:L69"/>
    <mergeCell ref="A29:L30"/>
    <mergeCell ref="A32:G32"/>
    <mergeCell ref="K32:L32"/>
    <mergeCell ref="A33:A34"/>
    <mergeCell ref="B33:C34"/>
    <mergeCell ref="D33:D34"/>
    <mergeCell ref="E33:E34"/>
    <mergeCell ref="F33:F34"/>
    <mergeCell ref="G33:H33"/>
    <mergeCell ref="I33:J33"/>
    <mergeCell ref="K33:K34"/>
    <mergeCell ref="L33:L34"/>
    <mergeCell ref="L35:L44"/>
    <mergeCell ref="B36:C36"/>
    <mergeCell ref="B37:C37"/>
    <mergeCell ref="A46:L46"/>
    <mergeCell ref="A47:L47"/>
    <mergeCell ref="A48:L48"/>
    <mergeCell ref="A49:L49"/>
    <mergeCell ref="A85:L86"/>
    <mergeCell ref="A88:G88"/>
    <mergeCell ref="K88:L88"/>
    <mergeCell ref="A89:A90"/>
    <mergeCell ref="B89:C90"/>
    <mergeCell ref="D89:D90"/>
    <mergeCell ref="E89:E90"/>
    <mergeCell ref="F89:F90"/>
    <mergeCell ref="G89:H89"/>
    <mergeCell ref="I89:J89"/>
    <mergeCell ref="K89:K90"/>
    <mergeCell ref="L89:L90"/>
    <mergeCell ref="A82:L82"/>
    <mergeCell ref="A83:L83"/>
    <mergeCell ref="A84:L84"/>
    <mergeCell ref="A70:L70"/>
    <mergeCell ref="A71:L71"/>
    <mergeCell ref="A72:L72"/>
    <mergeCell ref="A73:L73"/>
    <mergeCell ref="A74:L74"/>
    <mergeCell ref="A77:L77"/>
    <mergeCell ref="A78:L78"/>
    <mergeCell ref="A79:L79"/>
    <mergeCell ref="A80:L80"/>
    <mergeCell ref="A81:L81"/>
    <mergeCell ref="A76:L76"/>
    <mergeCell ref="A97:L97"/>
    <mergeCell ref="A98:L98"/>
    <mergeCell ref="B91:C91"/>
    <mergeCell ref="L91:L95"/>
    <mergeCell ref="B92:C92"/>
    <mergeCell ref="B93:C93"/>
    <mergeCell ref="B94:C94"/>
    <mergeCell ref="B95:C95"/>
    <mergeCell ref="A96:L96"/>
    <mergeCell ref="B105:C105"/>
    <mergeCell ref="L105:L109"/>
    <mergeCell ref="B106:C106"/>
    <mergeCell ref="B107:C107"/>
    <mergeCell ref="B108:C108"/>
    <mergeCell ref="B109:C109"/>
    <mergeCell ref="A113:L114"/>
    <mergeCell ref="A110:L110"/>
    <mergeCell ref="A111:L111"/>
    <mergeCell ref="A112:L112"/>
    <mergeCell ref="A99:L100"/>
    <mergeCell ref="A102:G102"/>
    <mergeCell ref="K102:L102"/>
    <mergeCell ref="A103:A104"/>
    <mergeCell ref="B103:C104"/>
    <mergeCell ref="D103:D104"/>
    <mergeCell ref="E103:E104"/>
    <mergeCell ref="F103:F104"/>
    <mergeCell ref="G103:H103"/>
    <mergeCell ref="I103:J103"/>
    <mergeCell ref="K103:K104"/>
    <mergeCell ref="L103:L104"/>
    <mergeCell ref="A116:G116"/>
    <mergeCell ref="K116:L116"/>
    <mergeCell ref="A117:A118"/>
    <mergeCell ref="B117:C118"/>
    <mergeCell ref="D117:D118"/>
    <mergeCell ref="E117:E118"/>
    <mergeCell ref="F117:F118"/>
    <mergeCell ref="G117:H117"/>
    <mergeCell ref="I117:J117"/>
    <mergeCell ref="K117:K118"/>
    <mergeCell ref="L117:L118"/>
    <mergeCell ref="B119:C119"/>
    <mergeCell ref="L119:L123"/>
    <mergeCell ref="B120:C120"/>
    <mergeCell ref="B121:C121"/>
    <mergeCell ref="B122:C122"/>
    <mergeCell ref="B123:C123"/>
    <mergeCell ref="A124:L124"/>
    <mergeCell ref="A125:L125"/>
    <mergeCell ref="A128:L129"/>
    <mergeCell ref="B134:C134"/>
    <mergeCell ref="L134:L138"/>
    <mergeCell ref="B135:C135"/>
    <mergeCell ref="B136:C136"/>
    <mergeCell ref="B137:C137"/>
    <mergeCell ref="B138:C138"/>
    <mergeCell ref="A139:L139"/>
    <mergeCell ref="A140:L140"/>
    <mergeCell ref="A131:G131"/>
    <mergeCell ref="K131:L131"/>
    <mergeCell ref="A132:A133"/>
    <mergeCell ref="B132:C133"/>
    <mergeCell ref="D132:D133"/>
    <mergeCell ref="E132:E133"/>
    <mergeCell ref="F132:F133"/>
    <mergeCell ref="G132:H132"/>
    <mergeCell ref="I132:J132"/>
    <mergeCell ref="K132:K133"/>
    <mergeCell ref="L132:L133"/>
    <mergeCell ref="A141:L142"/>
    <mergeCell ref="A144:G144"/>
    <mergeCell ref="K144:L144"/>
    <mergeCell ref="A145:A146"/>
    <mergeCell ref="B145:C146"/>
    <mergeCell ref="D145:D146"/>
    <mergeCell ref="E145:E146"/>
    <mergeCell ref="F145:F146"/>
    <mergeCell ref="G145:H145"/>
    <mergeCell ref="I145:J145"/>
    <mergeCell ref="K145:K146"/>
    <mergeCell ref="L145:L146"/>
    <mergeCell ref="B147:C147"/>
    <mergeCell ref="L147:L153"/>
    <mergeCell ref="B148:C148"/>
    <mergeCell ref="B149:C149"/>
    <mergeCell ref="B150:C150"/>
    <mergeCell ref="B151:C151"/>
    <mergeCell ref="B152:C152"/>
    <mergeCell ref="B153:C153"/>
    <mergeCell ref="A154:L154"/>
    <mergeCell ref="L173:L174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163:L163"/>
    <mergeCell ref="B175:C175"/>
    <mergeCell ref="L175:L180"/>
    <mergeCell ref="B176:C176"/>
    <mergeCell ref="B177:C177"/>
    <mergeCell ref="B178:C178"/>
    <mergeCell ref="B179:C179"/>
    <mergeCell ref="B180:C180"/>
    <mergeCell ref="A181:L181"/>
    <mergeCell ref="A164:L164"/>
    <mergeCell ref="A165:L165"/>
    <mergeCell ref="A166:L166"/>
    <mergeCell ref="A167:L167"/>
    <mergeCell ref="A168:L168"/>
    <mergeCell ref="A169:L170"/>
    <mergeCell ref="A172:G172"/>
    <mergeCell ref="K172:L172"/>
    <mergeCell ref="A173:A174"/>
    <mergeCell ref="B173:C174"/>
    <mergeCell ref="D173:D174"/>
    <mergeCell ref="E173:E174"/>
    <mergeCell ref="F173:F174"/>
    <mergeCell ref="G173:H173"/>
    <mergeCell ref="I173:J173"/>
    <mergeCell ref="K173:K174"/>
    <mergeCell ref="A182:L182"/>
    <mergeCell ref="A183:L183"/>
    <mergeCell ref="A184:L185"/>
    <mergeCell ref="A187:G187"/>
    <mergeCell ref="K187:L187"/>
    <mergeCell ref="A188:A189"/>
    <mergeCell ref="B188:C189"/>
    <mergeCell ref="D188:D189"/>
    <mergeCell ref="E188:E189"/>
    <mergeCell ref="F188:F189"/>
    <mergeCell ref="G188:H188"/>
    <mergeCell ref="I188:J188"/>
    <mergeCell ref="K188:K189"/>
    <mergeCell ref="L188:L189"/>
    <mergeCell ref="B190:C190"/>
    <mergeCell ref="L190:L191"/>
    <mergeCell ref="A192:L192"/>
    <mergeCell ref="A193:L193"/>
    <mergeCell ref="A196:L196"/>
    <mergeCell ref="A197:L198"/>
    <mergeCell ref="A200:G200"/>
    <mergeCell ref="K200:L200"/>
    <mergeCell ref="A201:A202"/>
    <mergeCell ref="B201:C202"/>
    <mergeCell ref="D201:D202"/>
    <mergeCell ref="E201:E202"/>
    <mergeCell ref="F201:F202"/>
    <mergeCell ref="G201:H201"/>
    <mergeCell ref="I201:J201"/>
    <mergeCell ref="K201:K202"/>
    <mergeCell ref="L201:L202"/>
    <mergeCell ref="B191:C191"/>
    <mergeCell ref="A194:L194"/>
    <mergeCell ref="A221:L221"/>
    <mergeCell ref="A222:L222"/>
    <mergeCell ref="A223:L223"/>
    <mergeCell ref="A224:L224"/>
    <mergeCell ref="A195:L195"/>
    <mergeCell ref="B206:C206"/>
    <mergeCell ref="A209:L209"/>
    <mergeCell ref="A220:L220"/>
    <mergeCell ref="B203:C203"/>
    <mergeCell ref="B204:C204"/>
    <mergeCell ref="B205:C205"/>
    <mergeCell ref="A207:L207"/>
    <mergeCell ref="A208:L208"/>
    <mergeCell ref="L203:L206"/>
    <mergeCell ref="B216:C216"/>
    <mergeCell ref="B217:C217"/>
    <mergeCell ref="A210:L211"/>
    <mergeCell ref="A213:G213"/>
    <mergeCell ref="K213:L213"/>
    <mergeCell ref="A214:A215"/>
    <mergeCell ref="B214:C215"/>
    <mergeCell ref="D214:D215"/>
    <mergeCell ref="E214:E215"/>
    <mergeCell ref="F214:F215"/>
  </mergeCells>
  <phoneticPr fontId="9" type="noConversion"/>
  <pageMargins left="0.25" right="0.25" top="0.64" bottom="0.61" header="0.3" footer="0.3"/>
  <pageSetup paperSize="9" orientation="landscape" r:id="rId1"/>
  <headerFooter>
    <oddFooter>&amp;R(재)국립극단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90" zoomScaleNormal="100" zoomScaleSheetLayoutView="90" workbookViewId="0">
      <selection activeCell="G6" sqref="G6:G15"/>
    </sheetView>
  </sheetViews>
  <sheetFormatPr defaultRowHeight="13.5" x14ac:dyDescent="0.15"/>
  <cols>
    <col min="1" max="1" width="4.5" customWidth="1"/>
    <col min="2" max="2" width="19.375" customWidth="1"/>
    <col min="3" max="3" width="22" customWidth="1"/>
    <col min="4" max="9" width="11.625" customWidth="1"/>
    <col min="10" max="10" width="10.75" customWidth="1"/>
  </cols>
  <sheetData>
    <row r="1" spans="1:10" ht="18" customHeight="1" x14ac:dyDescent="0.15">
      <c r="A1" s="240" t="s">
        <v>52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8" customHeight="1" x14ac:dyDescent="0.15">
      <c r="A2" s="240"/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8" customHeight="1" x14ac:dyDescent="0.15">
      <c r="A3" s="60" t="str">
        <f>내역서!A4</f>
        <v>국립극단 서계동 공연시설물 보수공사</v>
      </c>
      <c r="B3" s="60"/>
      <c r="C3" s="60"/>
      <c r="D3" s="61"/>
      <c r="E3" s="41"/>
      <c r="F3" s="41"/>
      <c r="G3" s="41"/>
      <c r="H3" s="160" t="s">
        <v>54</v>
      </c>
      <c r="I3" s="160"/>
      <c r="J3" s="160"/>
    </row>
    <row r="4" spans="1:10" ht="24.95" customHeight="1" x14ac:dyDescent="0.15">
      <c r="A4" s="241" t="s">
        <v>55</v>
      </c>
      <c r="B4" s="241" t="s">
        <v>66</v>
      </c>
      <c r="C4" s="241" t="s">
        <v>71</v>
      </c>
      <c r="D4" s="241" t="s">
        <v>72</v>
      </c>
      <c r="E4" s="242" t="s">
        <v>73</v>
      </c>
      <c r="F4" s="242"/>
      <c r="G4" s="242" t="s">
        <v>74</v>
      </c>
      <c r="H4" s="242"/>
      <c r="I4" s="215" t="s">
        <v>75</v>
      </c>
      <c r="J4" s="241" t="s">
        <v>76</v>
      </c>
    </row>
    <row r="5" spans="1:10" ht="24.95" customHeight="1" x14ac:dyDescent="0.15">
      <c r="A5" s="241"/>
      <c r="B5" s="241"/>
      <c r="C5" s="241"/>
      <c r="D5" s="241"/>
      <c r="E5" s="90" t="s">
        <v>77</v>
      </c>
      <c r="F5" s="90" t="s">
        <v>69</v>
      </c>
      <c r="G5" s="90" t="s">
        <v>77</v>
      </c>
      <c r="H5" s="90" t="s">
        <v>70</v>
      </c>
      <c r="I5" s="215"/>
      <c r="J5" s="241"/>
    </row>
    <row r="6" spans="1:10" ht="33" customHeight="1" x14ac:dyDescent="0.15">
      <c r="A6" s="22">
        <v>1</v>
      </c>
      <c r="B6" s="79" t="s">
        <v>86</v>
      </c>
      <c r="C6" s="42" t="s">
        <v>87</v>
      </c>
      <c r="D6" s="65"/>
      <c r="E6" s="235"/>
      <c r="F6" s="67"/>
      <c r="G6" s="235"/>
      <c r="H6" s="68"/>
      <c r="I6" s="44">
        <f>D6</f>
        <v>0</v>
      </c>
      <c r="J6" s="111" t="s">
        <v>226</v>
      </c>
    </row>
    <row r="7" spans="1:10" ht="33" customHeight="1" x14ac:dyDescent="0.15">
      <c r="A7" s="22">
        <v>2</v>
      </c>
      <c r="B7" s="108" t="s">
        <v>192</v>
      </c>
      <c r="C7" s="42" t="s">
        <v>146</v>
      </c>
      <c r="D7" s="43"/>
      <c r="E7" s="236"/>
      <c r="F7" s="67"/>
      <c r="G7" s="236"/>
      <c r="H7" s="68"/>
      <c r="I7" s="44">
        <f t="shared" ref="I7:I15" si="0">D7</f>
        <v>0</v>
      </c>
      <c r="J7" s="111" t="s">
        <v>193</v>
      </c>
    </row>
    <row r="8" spans="1:10" ht="33" customHeight="1" x14ac:dyDescent="0.15">
      <c r="A8" s="22">
        <v>3</v>
      </c>
      <c r="B8" s="79" t="s">
        <v>195</v>
      </c>
      <c r="C8" s="42" t="s">
        <v>197</v>
      </c>
      <c r="D8" s="43"/>
      <c r="E8" s="236"/>
      <c r="F8" s="67"/>
      <c r="G8" s="236"/>
      <c r="H8" s="68"/>
      <c r="I8" s="44">
        <f t="shared" si="0"/>
        <v>0</v>
      </c>
      <c r="J8" s="238" t="s">
        <v>199</v>
      </c>
    </row>
    <row r="9" spans="1:10" ht="33" customHeight="1" x14ac:dyDescent="0.15">
      <c r="A9" s="22">
        <v>4</v>
      </c>
      <c r="B9" s="79" t="s">
        <v>196</v>
      </c>
      <c r="C9" s="42" t="s">
        <v>198</v>
      </c>
      <c r="D9" s="43"/>
      <c r="E9" s="236"/>
      <c r="F9" s="67"/>
      <c r="G9" s="236"/>
      <c r="H9" s="68"/>
      <c r="I9" s="44">
        <f t="shared" si="0"/>
        <v>0</v>
      </c>
      <c r="J9" s="239"/>
    </row>
    <row r="10" spans="1:10" ht="33" customHeight="1" x14ac:dyDescent="0.15">
      <c r="A10" s="22">
        <v>5</v>
      </c>
      <c r="B10" s="79" t="s">
        <v>116</v>
      </c>
      <c r="C10" s="42" t="s">
        <v>117</v>
      </c>
      <c r="D10" s="65"/>
      <c r="E10" s="236"/>
      <c r="F10" s="67"/>
      <c r="G10" s="236"/>
      <c r="H10" s="68"/>
      <c r="I10" s="44">
        <f t="shared" si="0"/>
        <v>0</v>
      </c>
      <c r="J10" s="111" t="s">
        <v>227</v>
      </c>
    </row>
    <row r="11" spans="1:10" ht="33" customHeight="1" x14ac:dyDescent="0.15">
      <c r="A11" s="22">
        <v>6</v>
      </c>
      <c r="B11" s="79" t="s">
        <v>122</v>
      </c>
      <c r="C11" s="42" t="s">
        <v>123</v>
      </c>
      <c r="D11" s="65"/>
      <c r="E11" s="236"/>
      <c r="F11" s="67"/>
      <c r="G11" s="236"/>
      <c r="H11" s="68"/>
      <c r="I11" s="44">
        <f t="shared" si="0"/>
        <v>0</v>
      </c>
      <c r="J11" s="111" t="s">
        <v>228</v>
      </c>
    </row>
    <row r="12" spans="1:10" ht="33" customHeight="1" x14ac:dyDescent="0.15">
      <c r="A12" s="22">
        <v>7</v>
      </c>
      <c r="B12" s="108" t="s">
        <v>194</v>
      </c>
      <c r="C12" s="42"/>
      <c r="D12" s="43"/>
      <c r="E12" s="236"/>
      <c r="F12" s="67"/>
      <c r="G12" s="236"/>
      <c r="H12" s="68"/>
      <c r="I12" s="44">
        <f t="shared" si="0"/>
        <v>0</v>
      </c>
      <c r="J12" s="111" t="s">
        <v>229</v>
      </c>
    </row>
    <row r="13" spans="1:10" ht="33" customHeight="1" x14ac:dyDescent="0.15">
      <c r="A13" s="22">
        <v>8</v>
      </c>
      <c r="B13" s="79" t="s">
        <v>200</v>
      </c>
      <c r="C13" s="42" t="s">
        <v>203</v>
      </c>
      <c r="D13" s="65"/>
      <c r="E13" s="236"/>
      <c r="F13" s="67"/>
      <c r="G13" s="236"/>
      <c r="H13" s="68"/>
      <c r="I13" s="44">
        <f t="shared" si="0"/>
        <v>0</v>
      </c>
      <c r="J13" s="111" t="s">
        <v>230</v>
      </c>
    </row>
    <row r="14" spans="1:10" ht="33" customHeight="1" x14ac:dyDescent="0.15">
      <c r="A14" s="22">
        <v>9</v>
      </c>
      <c r="B14" s="79" t="s">
        <v>204</v>
      </c>
      <c r="C14" s="42" t="s">
        <v>205</v>
      </c>
      <c r="D14" s="65"/>
      <c r="E14" s="236"/>
      <c r="F14" s="67"/>
      <c r="G14" s="236"/>
      <c r="H14" s="68"/>
      <c r="I14" s="44">
        <f t="shared" si="0"/>
        <v>0</v>
      </c>
      <c r="J14" s="111" t="s">
        <v>231</v>
      </c>
    </row>
    <row r="15" spans="1:10" ht="50.25" customHeight="1" x14ac:dyDescent="0.15">
      <c r="A15" s="22">
        <v>10</v>
      </c>
      <c r="B15" s="108" t="s">
        <v>207</v>
      </c>
      <c r="C15" s="42" t="s">
        <v>210</v>
      </c>
      <c r="D15" s="43"/>
      <c r="E15" s="237"/>
      <c r="F15" s="67"/>
      <c r="G15" s="237"/>
      <c r="H15" s="68"/>
      <c r="I15" s="44">
        <f t="shared" si="0"/>
        <v>0</v>
      </c>
      <c r="J15" s="111" t="s">
        <v>209</v>
      </c>
    </row>
    <row r="16" spans="1:10" ht="8.25" customHeight="1" x14ac:dyDescent="0.15">
      <c r="A16" s="233"/>
      <c r="B16" s="233"/>
      <c r="C16" s="233"/>
      <c r="D16" s="233"/>
      <c r="E16" s="233"/>
      <c r="F16" s="233"/>
      <c r="G16" s="233"/>
      <c r="H16" s="233"/>
      <c r="I16" s="233"/>
      <c r="J16" s="233"/>
    </row>
    <row r="17" spans="1:10" ht="18" customHeight="1" x14ac:dyDescent="0.15">
      <c r="A17" s="45"/>
      <c r="B17" s="45"/>
      <c r="C17" s="45"/>
      <c r="D17" s="45"/>
      <c r="E17" s="45"/>
      <c r="F17" s="45"/>
      <c r="G17" s="233" t="s">
        <v>185</v>
      </c>
      <c r="H17" s="234"/>
      <c r="I17" s="234"/>
      <c r="J17" s="234"/>
    </row>
    <row r="18" spans="1:10" ht="18" customHeight="1" x14ac:dyDescent="0.15">
      <c r="A18" s="45"/>
      <c r="B18" s="45"/>
      <c r="C18" s="45"/>
      <c r="D18" s="45"/>
      <c r="E18" s="45"/>
      <c r="F18" s="45"/>
      <c r="G18" s="233" t="s">
        <v>128</v>
      </c>
      <c r="H18" s="234"/>
      <c r="I18" s="234"/>
      <c r="J18" s="234"/>
    </row>
  </sheetData>
  <mergeCells count="16">
    <mergeCell ref="A1:J2"/>
    <mergeCell ref="H3:J3"/>
    <mergeCell ref="A4:A5"/>
    <mergeCell ref="B4:B5"/>
    <mergeCell ref="C4:C5"/>
    <mergeCell ref="D4:D5"/>
    <mergeCell ref="E4:F4"/>
    <mergeCell ref="G4:H4"/>
    <mergeCell ref="I4:I5"/>
    <mergeCell ref="J4:J5"/>
    <mergeCell ref="G18:J18"/>
    <mergeCell ref="G17:J17"/>
    <mergeCell ref="E6:E15"/>
    <mergeCell ref="G6:G15"/>
    <mergeCell ref="A16:J16"/>
    <mergeCell ref="J8:J9"/>
  </mergeCells>
  <phoneticPr fontId="9" type="noConversion"/>
  <pageMargins left="0.25" right="0.25" top="0.53" bottom="0.63" header="0.3" footer="0.3"/>
  <pageSetup paperSize="9" orientation="landscape" r:id="rId1"/>
  <headerFooter>
    <oddFooter>&amp;R(재) 국립극단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원가계산</vt:lpstr>
      <vt:lpstr>금액집계</vt:lpstr>
      <vt:lpstr>내역서</vt:lpstr>
      <vt:lpstr>물량산출근거</vt:lpstr>
      <vt:lpstr>일위대가</vt:lpstr>
      <vt:lpstr>시장조사서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김무석</dc:creator>
  <cp:lastModifiedBy>ju</cp:lastModifiedBy>
  <cp:lastPrinted>2018-12-22T05:30:57Z</cp:lastPrinted>
  <dcterms:created xsi:type="dcterms:W3CDTF">2017-04-06T01:47:31Z</dcterms:created>
  <dcterms:modified xsi:type="dcterms:W3CDTF">2019-01-09T01:44:05Z</dcterms:modified>
</cp:coreProperties>
</file>